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tabRatio="900" firstSheet="19" activeTab="29"/>
  </bookViews>
  <sheets>
    <sheet name="Анкета" sheetId="1" r:id="rId1"/>
    <sheet name="Инструкция" sheetId="2" r:id="rId2"/>
    <sheet name="Перечень материалов" sheetId="3" r:id="rId3"/>
    <sheet name="Анкета котельной" sheetId="4" r:id="rId4"/>
    <sheet name="Характеристика тепловых сетей" sheetId="5" r:id="rId5"/>
    <sheet name="Расчет УЕ на 2025 год" sheetId="6" r:id="rId6"/>
    <sheet name="Количество активов" sheetId="7" r:id="rId7"/>
    <sheet name="Факт инвестпрограммы 2023 года" sheetId="8" r:id="rId8"/>
    <sheet name="План инвестпрограммы  2025 года" sheetId="9" r:id="rId9"/>
    <sheet name="Расчёт нагрузки" sheetId="10" r:id="rId10"/>
    <sheet name="Тепловой баланс помесячно насел" sheetId="11" r:id="rId11"/>
    <sheet name="Тепловой баланс помесячно" sheetId="12" r:id="rId12"/>
    <sheet name="Полезный отпуск" sheetId="13" r:id="rId13"/>
    <sheet name="ОПЕРАЦИОННЫЕ РАСХОДЫ ВСЕГО" sheetId="14" r:id="rId14"/>
    <sheet name="ОПЕРАЦ.РАСХОДЫ по статьям" sheetId="15" r:id="rId15"/>
    <sheet name="Пример расчета ФОТ" sheetId="16" r:id="rId16"/>
    <sheet name="Неподконтрольные расходы" sheetId="17" r:id="rId17"/>
    <sheet name="Амортизация ОС цел. бюджет.ф" sheetId="18" r:id="rId18"/>
    <sheet name="Резерв по сомнительным долгам" sheetId="19" r:id="rId19"/>
    <sheet name="Безнадеж.ко взысканию задолжен." sheetId="20" r:id="rId20"/>
    <sheet name="Расход УТ по котельным" sheetId="21" r:id="rId21"/>
    <sheet name="Расчет цены газа" sheetId="22" r:id="rId22"/>
    <sheet name="Топливо" sheetId="23" r:id="rId23"/>
    <sheet name="Эл. эн." sheetId="24" r:id="rId24"/>
    <sheet name="Затраты на услуги водоснабжения" sheetId="25" r:id="rId25"/>
    <sheet name="Покупная ТЭ" sheetId="26" r:id="rId26"/>
    <sheet name="Покупн.теплоносит" sheetId="27" r:id="rId27"/>
    <sheet name="ЭС_НД" sheetId="28" r:id="rId28"/>
    <sheet name="Прибыль" sheetId="29" r:id="rId29"/>
    <sheet name="СВОД 2025" sheetId="30" r:id="rId30"/>
    <sheet name="ГВС" sheetId="31" r:id="rId31"/>
    <sheet name="Теплоноситель" sheetId="32" state="hidden" r:id="rId32"/>
    <sheet name="Смета затрат" sheetId="33" state="hidden" r:id="rId33"/>
  </sheets>
  <externalReferences>
    <externalReference r:id="rId36"/>
    <externalReference r:id="rId37"/>
    <externalReference r:id="rId38"/>
    <externalReference r:id="rId39"/>
  </externalReferences>
  <definedNames>
    <definedName name="_xlfn.SUMIFS" hidden="1">#NAME?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 localSheetId="26">#REF!</definedName>
    <definedName name="cntNumber" localSheetId="10">#REF!</definedName>
    <definedName name="cntNumber" localSheetId="23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 localSheetId="26">#REF!</definedName>
    <definedName name="cntPayerCountCor" localSheetId="10">#REF!</definedName>
    <definedName name="cntPayerCountCor" localSheetId="23">#REF!</definedName>
    <definedName name="cntPayerCountCor">#REF!</definedName>
    <definedName name="cntPriceC">#REF!</definedName>
    <definedName name="cntPriceR">#REF!</definedName>
    <definedName name="cntQnt" localSheetId="26">#REF!</definedName>
    <definedName name="cntQnt" localSheetId="10">#REF!</definedName>
    <definedName name="cntQnt" localSheetId="23">#REF!</definedName>
    <definedName name="cntQnt">#REF!</definedName>
    <definedName name="cntSumC">#REF!</definedName>
    <definedName name="cntSumR">#REF!</definedName>
    <definedName name="cntSuppAddr1">#REF!</definedName>
    <definedName name="cntSuppAddr2" localSheetId="26">#REF!</definedName>
    <definedName name="cntSuppAddr2" localSheetId="10">#REF!</definedName>
    <definedName name="cntSuppAddr2" localSheetId="23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 localSheetId="26">#REF!</definedName>
    <definedName name="cntSuppMFO1" localSheetId="10">#REF!</definedName>
    <definedName name="cntSuppMFO1" localSheetId="23">#REF!</definedName>
    <definedName name="cntSuppMFO1">#REF!</definedName>
    <definedName name="cntSuppMFO2">#REF!</definedName>
    <definedName name="cntSuppTlf">#REF!</definedName>
    <definedName name="cntUnit" localSheetId="26">#REF!</definedName>
    <definedName name="cntUnit" localSheetId="10">#REF!</definedName>
    <definedName name="cntUnit" localSheetId="23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egion_name">'[1]Титульный'!$G$10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_xlnm.Print_Titles" localSheetId="29">'СВОД 2025'!$2:$3</definedName>
    <definedName name="_xlnm.Print_Titles" localSheetId="11">'Тепловой баланс помесячно'!$6:$7</definedName>
    <definedName name="_xlnm.Print_Titles" localSheetId="10">'Тепловой баланс помесячно насел'!$6:$7</definedName>
    <definedName name="_xlnm.Print_Area" localSheetId="17">'Амортизация ОС цел. бюджет.ф'!$A$1:$G$10</definedName>
    <definedName name="_xlnm.Print_Area" localSheetId="0">'Анкета'!$A$1:$F$55</definedName>
    <definedName name="_xlnm.Print_Area" localSheetId="3">'Анкета котельной'!$A$1:$S$47</definedName>
    <definedName name="_xlnm.Print_Area" localSheetId="19">'Безнадеж.ко взысканию задолжен.'!$A$1:$G$17</definedName>
    <definedName name="_xlnm.Print_Area" localSheetId="1">'Инструкция'!$A$1:$I$66</definedName>
    <definedName name="_xlnm.Print_Area" localSheetId="16">'Неподконтрольные расходы'!$A$1:$L$48</definedName>
    <definedName name="_xlnm.Print_Area" localSheetId="14">'ОПЕРАЦ.РАСХОДЫ по статьям'!$A$1:$N$54</definedName>
    <definedName name="_xlnm.Print_Area" localSheetId="13">'ОПЕРАЦИОННЫЕ РАСХОДЫ ВСЕГО'!$A$1:$H$17</definedName>
    <definedName name="_xlnm.Print_Area" localSheetId="2">'Перечень материалов'!$A$1:$F$33</definedName>
    <definedName name="_xlnm.Print_Area" localSheetId="8">'План инвестпрограммы  2025 года'!$A$1:$J$20</definedName>
    <definedName name="_xlnm.Print_Area" localSheetId="26">'Покупн.теплоносит'!$A$1:$M$27</definedName>
    <definedName name="_xlnm.Print_Area" localSheetId="25">'Покупная ТЭ'!$A$1:$M$27</definedName>
    <definedName name="_xlnm.Print_Area" localSheetId="12">'Полезный отпуск'!$A$1:$Q$55</definedName>
    <definedName name="_xlnm.Print_Area" localSheetId="28">'Прибыль'!$A$1:$M$18</definedName>
    <definedName name="_xlnm.Print_Area" localSheetId="20">'Расход УТ по котельным'!$A$1:$J$31</definedName>
    <definedName name="_xlnm.Print_Area" localSheetId="9">'Расчёт нагрузки'!$A$1:$O$71</definedName>
    <definedName name="_xlnm.Print_Area" localSheetId="18">'Резерв по сомнительным долгам'!$A$1:$K$20</definedName>
    <definedName name="_xlnm.Print_Area" localSheetId="29">'СВОД 2025'!$A$1:$J$65</definedName>
    <definedName name="_xlnm.Print_Area" localSheetId="32">'Смета затрат'!$A$1:$AA$50</definedName>
    <definedName name="_xlnm.Print_Area" localSheetId="11">'Тепловой баланс помесячно'!$A$1:$P$83</definedName>
    <definedName name="_xlnm.Print_Area" localSheetId="10">'Тепловой баланс помесячно насел'!$A$1:$P$52</definedName>
    <definedName name="_xlnm.Print_Area" localSheetId="22">'Топливо'!$A$1:$F$41</definedName>
    <definedName name="_xlnm.Print_Area" localSheetId="7">'Факт инвестпрограммы 2023 года'!$A$1:$J$14</definedName>
    <definedName name="_xlnm.Print_Area" localSheetId="23">'Эл. эн.'!$A$1:$O$40</definedName>
    <definedName name="_xlnm.Print_Area" localSheetId="27">'ЭС_НД'!$A$1:$J$22</definedName>
    <definedName name="оооо" localSheetId="17">#REF!</definedName>
    <definedName name="оооо" localSheetId="8">#REF!</definedName>
    <definedName name="оооо" localSheetId="26">#REF!</definedName>
    <definedName name="оооо" localSheetId="15">#REF!</definedName>
    <definedName name="оооо" localSheetId="10">#REF!</definedName>
    <definedName name="оооо" localSheetId="23">#REF!</definedName>
    <definedName name="оооо">#REF!</definedName>
  </definedNames>
  <calcPr fullCalcOnLoad="1"/>
</workbook>
</file>

<file path=xl/comments14.xml><?xml version="1.0" encoding="utf-8"?>
<comments xmlns="http://schemas.openxmlformats.org/spreadsheetml/2006/main">
  <authors>
    <author>Admin</author>
  </authors>
  <commentList>
    <comment ref="D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Показатель является долгосрочным параметром государственного регулирования, установленным постановлением РТК Ставропольского края</t>
        </r>
      </text>
    </comment>
  </commentList>
</comments>
</file>

<file path=xl/comments28.xml><?xml version="1.0" encoding="utf-8"?>
<comments xmlns="http://schemas.openxmlformats.org/spreadsheetml/2006/main">
  <authors>
    <author>user</author>
  </authors>
  <commentList>
    <comment ref="B32" authorId="0">
      <text>
        <r>
          <rPr>
            <b/>
            <sz val="9"/>
            <rFont val="Tahoma"/>
            <family val="2"/>
          </rPr>
          <t>Власова:</t>
        </r>
        <r>
          <rPr>
            <sz val="9"/>
            <rFont val="Tahoma"/>
            <family val="2"/>
          </rPr>
          <t xml:space="preserve">
Формула верна, если более 75% полезного отпуска - по приборам учета, если нет, то фактический ПО заменить на нормативный!</t>
        </r>
      </text>
    </comment>
    <comment ref="C32" authorId="0">
      <text>
        <r>
          <rPr>
            <b/>
            <sz val="9"/>
            <rFont val="Tahoma"/>
            <family val="2"/>
          </rPr>
          <t>Власова:</t>
        </r>
        <r>
          <rPr>
            <sz val="9"/>
            <rFont val="Tahoma"/>
            <family val="2"/>
          </rPr>
          <t xml:space="preserve">
Формула верна, если более 75% полезного отпуска - по приборам учета, если нет, то фактический ПО заменить на нормативный!</t>
        </r>
      </text>
    </comment>
  </commentList>
</comments>
</file>

<file path=xl/comments29.xml><?xml version="1.0" encoding="utf-8"?>
<comments xmlns="http://schemas.openxmlformats.org/spreadsheetml/2006/main">
  <authors>
    <author>Admin</author>
  </authors>
  <commentList>
    <comment ref="B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Показатель установлен в постановлении РТК Ставропольского края (базовый период регулирования)</t>
        </r>
      </text>
    </comment>
  </commentList>
</comments>
</file>

<file path=xl/comments4.xml><?xml version="1.0" encoding="utf-8"?>
<comments xmlns="http://schemas.openxmlformats.org/spreadsheetml/2006/main">
  <authors>
    <author>Федецкий И.И.</author>
  </authors>
  <commentList>
    <comment ref="E10" authorId="0">
      <text>
        <r>
          <rPr>
            <sz val="8"/>
            <rFont val="Tahoma"/>
            <family val="2"/>
          </rPr>
          <t>По данным режимно-наладочных испытаний или тла (приложить их копии)</t>
        </r>
      </text>
    </comment>
    <comment ref="L10" authorId="0">
      <text>
        <r>
          <rPr>
            <sz val="8"/>
            <rFont val="Tahoma"/>
            <family val="2"/>
          </rPr>
          <t>Котлы без паспортов,изготовленные без сертификатов указывать, как кустарные</t>
        </r>
      </text>
    </comment>
    <comment ref="O13" authorId="0">
      <text>
        <r>
          <rPr>
            <sz val="8"/>
            <rFont val="Tahoma"/>
            <family val="2"/>
          </rPr>
          <t>Nа-катионирование, комплексоны, магнитная обработка и т.д.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F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Величина должна совпадать с показателем, отраженным в статистической форме отчетности 1-ТЭП за 2022 год
</t>
        </r>
      </text>
    </comment>
    <comment ref="H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Величина должна совпадать с суммарной установленной мощностью по анкетам котельных организации
</t>
        </r>
      </text>
    </comment>
    <comment ref="E1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Величина должна совпадать с общей протяженностью, отраженной в форме статистической отчетности 1-ТЭП за 2022 год
</t>
        </r>
      </text>
    </comment>
    <comment ref="G1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Величина должна совпадать с суммарной протяженностью, отраженной в характеристиках тепловых сетей организации</t>
        </r>
      </text>
    </comment>
  </commentList>
</comments>
</file>

<file path=xl/comments8.xml><?xml version="1.0" encoding="utf-8"?>
<comments xmlns="http://schemas.openxmlformats.org/spreadsheetml/2006/main">
  <authors>
    <author>Admin</author>
  </authors>
  <commentList>
    <comment ref="G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Итоговая величина должна совпадать с отчетностью, представленной в министерство жилищно-коммунального хозяйства Ставропольского края за 2022 год</t>
        </r>
      </text>
    </comment>
  </commentList>
</comments>
</file>

<file path=xl/sharedStrings.xml><?xml version="1.0" encoding="utf-8"?>
<sst xmlns="http://schemas.openxmlformats.org/spreadsheetml/2006/main" count="1970" uniqueCount="879">
  <si>
    <t>(Гкал)</t>
  </si>
  <si>
    <t>наименование теплоснабжающей организации</t>
  </si>
  <si>
    <t>виды теплоносителя, группы потребителей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</si>
  <si>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</si>
  <si>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</si>
  <si>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</si>
  <si>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</si>
  <si>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</si>
  <si>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</si>
  <si>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</si>
  <si>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</si>
  <si>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</si>
  <si>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</si>
  <si>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</si>
  <si>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</si>
  <si>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потребители, оплачивающие производство тепловой энергии (получающие тепловую энергию на коллекторах производителей)</t>
  </si>
  <si>
    <t>прочие потребители</t>
  </si>
  <si>
    <t>ОПП</t>
  </si>
  <si>
    <t>острый и редуцированный пар</t>
  </si>
  <si>
    <t>Итого на коллекторах</t>
  </si>
  <si>
    <t xml:space="preserve">потребители, оплачивающие производство и передачу тепловой энергии </t>
  </si>
  <si>
    <t>Итого из тепловых сетей</t>
  </si>
  <si>
    <t>№ п/п</t>
  </si>
  <si>
    <t>Наименование показателя</t>
  </si>
  <si>
    <t>Единица измерения</t>
  </si>
  <si>
    <t>Всего</t>
  </si>
  <si>
    <t>передача</t>
  </si>
  <si>
    <t>Выработка тепловой энергии</t>
  </si>
  <si>
    <t>Гкал</t>
  </si>
  <si>
    <t>Технологические нужды котельной</t>
  </si>
  <si>
    <t>То же в %</t>
  </si>
  <si>
    <t>%</t>
  </si>
  <si>
    <t>Покупная тепловая энергия</t>
  </si>
  <si>
    <t>Отпуск в сеть</t>
  </si>
  <si>
    <t>Потери тепловой энергии</t>
  </si>
  <si>
    <t>Полезный отпуск, в том числе:</t>
  </si>
  <si>
    <t>6.1.</t>
  </si>
  <si>
    <t>население</t>
  </si>
  <si>
    <t>6.2.</t>
  </si>
  <si>
    <t>бюджетные потребители</t>
  </si>
  <si>
    <t>6.3.</t>
  </si>
  <si>
    <t>оптовые перепродавцы</t>
  </si>
  <si>
    <t>6.4.</t>
  </si>
  <si>
    <t>иные потребители</t>
  </si>
  <si>
    <t>6.5.</t>
  </si>
  <si>
    <t>1.</t>
  </si>
  <si>
    <t>тыс.руб.</t>
  </si>
  <si>
    <t>объём воды</t>
  </si>
  <si>
    <t>тариф на водоснабжение</t>
  </si>
  <si>
    <t>объём стоков</t>
  </si>
  <si>
    <t>тариф на водоотведение</t>
  </si>
  <si>
    <t>2.</t>
  </si>
  <si>
    <t>3.</t>
  </si>
  <si>
    <t>4.</t>
  </si>
  <si>
    <t>5.</t>
  </si>
  <si>
    <t>Топливо на технологические нужды</t>
  </si>
  <si>
    <t>переводной коэффициент</t>
  </si>
  <si>
    <t>6.</t>
  </si>
  <si>
    <t>Электроэнергия на технологические нужды</t>
  </si>
  <si>
    <t>руб./кВтч</t>
  </si>
  <si>
    <t>тыс.кВтч</t>
  </si>
  <si>
    <t>кВтч/Гкал</t>
  </si>
  <si>
    <t>численность</t>
  </si>
  <si>
    <t>чел.</t>
  </si>
  <si>
    <t>месячный ФОТ одного человека</t>
  </si>
  <si>
    <t>руб./мес</t>
  </si>
  <si>
    <t>То же в % от ФОТ</t>
  </si>
  <si>
    <t>1.1.</t>
  </si>
  <si>
    <t>1.2.</t>
  </si>
  <si>
    <t>1.3.</t>
  </si>
  <si>
    <t>1.4.</t>
  </si>
  <si>
    <t>1.5.</t>
  </si>
  <si>
    <t>НВВ</t>
  </si>
  <si>
    <t>Среднеотпускной тариф</t>
  </si>
  <si>
    <t>руб./Гкал</t>
  </si>
  <si>
    <t>собственное потребление</t>
  </si>
  <si>
    <t>ИТОГО</t>
  </si>
  <si>
    <t>горячая вода</t>
  </si>
  <si>
    <t>в том числе</t>
  </si>
  <si>
    <t>3.1.</t>
  </si>
  <si>
    <t>3.2.</t>
  </si>
  <si>
    <t>пар 1,2-2,5 кгс/см2</t>
  </si>
  <si>
    <t>2.1.</t>
  </si>
  <si>
    <t>Страховые взносы</t>
  </si>
  <si>
    <t>1-е полуг</t>
  </si>
  <si>
    <t>2-е полуг</t>
  </si>
  <si>
    <t xml:space="preserve">ВСЕГО полезный отпуск тепловой энергии </t>
  </si>
  <si>
    <t>в том числе сторонним потребителям</t>
  </si>
  <si>
    <t>Потери в тепловых сетях</t>
  </si>
  <si>
    <t>то же, в % к отпуску в сеть</t>
  </si>
  <si>
    <t>Отпуск тепловой энергии в сеть</t>
  </si>
  <si>
    <t>Покупная тепловая энергия, всего</t>
  </si>
  <si>
    <t>Отпуск тепловой энергии собственного производства 
(на коллекторах)</t>
  </si>
  <si>
    <t>Технологические нужды котельных</t>
  </si>
  <si>
    <t>то же, в % к выработке</t>
  </si>
  <si>
    <t>Стоимость ГАЗА на технологические нужды</t>
  </si>
  <si>
    <t>Объем газа</t>
  </si>
  <si>
    <t>Средняя цена газа</t>
  </si>
  <si>
    <t>3.1</t>
  </si>
  <si>
    <t>Оптовая цена газа</t>
  </si>
  <si>
    <t>х</t>
  </si>
  <si>
    <t>калорийность газа</t>
  </si>
  <si>
    <t>3.2</t>
  </si>
  <si>
    <t xml:space="preserve">Стоимость транспортировки газа </t>
  </si>
  <si>
    <t>3-я группа (перешедшие из группы свыше 100)</t>
  </si>
  <si>
    <t>4-я группа (перешедшие из группы свыше 100)</t>
  </si>
  <si>
    <t>5-я группа (перешедшие из группы свыше 100)</t>
  </si>
  <si>
    <t>6-я группа (перешедшие из группы свыше 100)</t>
  </si>
  <si>
    <t>7-я группа (перешедшие из группы свыше 100)</t>
  </si>
  <si>
    <t>3.3</t>
  </si>
  <si>
    <t xml:space="preserve">Плата за снабженческо сбытовые услуги </t>
  </si>
  <si>
    <t>ПССУ 3-я группа</t>
  </si>
  <si>
    <t>ПССУ 4-я группа</t>
  </si>
  <si>
    <t>ПССУ 5-я группа</t>
  </si>
  <si>
    <t>ПССУ 6-я группа</t>
  </si>
  <si>
    <t>ПССУ 7-я группа</t>
  </si>
  <si>
    <t>3.4</t>
  </si>
  <si>
    <t>Объёмы газа по группам потребителей</t>
  </si>
  <si>
    <t>Транспортный налог</t>
  </si>
  <si>
    <t>Налог на имущество</t>
  </si>
  <si>
    <t>оптовые перепродавцы (ОПП)</t>
  </si>
  <si>
    <t>Руководитель организации</t>
  </si>
  <si>
    <t>подпись</t>
  </si>
  <si>
    <t>расшифровка подписи</t>
  </si>
  <si>
    <t>Исполнитель</t>
  </si>
  <si>
    <t>расшифровка подписи, номер телефона</t>
  </si>
  <si>
    <t>Отпуск теплоэнергии на коллекторах, Гкал</t>
  </si>
  <si>
    <t>Расход условного топлива, тут</t>
  </si>
  <si>
    <t>Всего по ЭСО (ПЭ), в том числе</t>
  </si>
  <si>
    <t>ВСЕГО</t>
  </si>
  <si>
    <t>Наименование</t>
  </si>
  <si>
    <t>Расходы по сомнительным долгам</t>
  </si>
  <si>
    <t>2.2.</t>
  </si>
  <si>
    <t>2.3.</t>
  </si>
  <si>
    <t>2.4.</t>
  </si>
  <si>
    <t>3.3.</t>
  </si>
  <si>
    <t>3.4.</t>
  </si>
  <si>
    <t>Выпадающие доходы</t>
  </si>
  <si>
    <t>Экономия средств</t>
  </si>
  <si>
    <t>Тариф</t>
  </si>
  <si>
    <t>Фактические показатели</t>
  </si>
  <si>
    <t>Структура полезного отпуска тепловой энергии (мощности)</t>
  </si>
  <si>
    <t>Неподконтрольные расходы</t>
  </si>
  <si>
    <t>Операционные (подконтрольные) расходы (базовый уровень операционных расходов)</t>
  </si>
  <si>
    <t>Расходы на приобретение энергетических ресурсов, холодной воды (стоков), теплоносителя</t>
  </si>
  <si>
    <t>3.5.</t>
  </si>
  <si>
    <t>Затраты на услуги водоснабжения</t>
  </si>
  <si>
    <t>Затраты на услуги водоотведения</t>
  </si>
  <si>
    <t>Расходы на сырье и материалы</t>
  </si>
  <si>
    <t>Расходы на оплату труда</t>
  </si>
  <si>
    <t>ВСЕГО, в том числе</t>
  </si>
  <si>
    <t>2.5.</t>
  </si>
  <si>
    <t>Арендная плата в части имущества,используемого для осуществления регулируемой деятельности</t>
  </si>
  <si>
    <t>2.6.</t>
  </si>
  <si>
    <t>Другие расходы, не относящиеся к неподконтрольным</t>
  </si>
  <si>
    <t>ИТОГО РАСХОДЫ</t>
  </si>
  <si>
    <t>Нормативный уровень прибыли</t>
  </si>
  <si>
    <t>Прибыль , в том числе:</t>
  </si>
  <si>
    <t>пар 2,5-7,0 кгс/см2</t>
  </si>
  <si>
    <t>пар 7,0-13,0 кгс/см2</t>
  </si>
  <si>
    <t>пар свыше 13 кгс/см2</t>
  </si>
  <si>
    <t>Объем</t>
  </si>
  <si>
    <t xml:space="preserve">1-е полугодие </t>
  </si>
  <si>
    <t xml:space="preserve">2-е полугодие </t>
  </si>
  <si>
    <t>Расходы на оплату работ и услуг производственного характера, выполняемых по договорам со сторонними организациями</t>
  </si>
  <si>
    <t>Индекс изменения активов</t>
  </si>
  <si>
    <t>п/п</t>
  </si>
  <si>
    <t>ИТОГО Результат</t>
  </si>
  <si>
    <t>№
п/п</t>
  </si>
  <si>
    <t>Наименование мероприятия</t>
  </si>
  <si>
    <t>срок начала строительства (реконструкции), год (годы)</t>
  </si>
  <si>
    <t xml:space="preserve"> срок ввода в эксплуатацию, год (годы)</t>
  </si>
  <si>
    <t>Стоимость начала строительства (реконструкции), тыс.руб
(без учета НДС)</t>
  </si>
  <si>
    <t>амортизация</t>
  </si>
  <si>
    <t>прибыль на капитальные вложения, подлежащая включению в состав НВВ</t>
  </si>
  <si>
    <t>заемные средства</t>
  </si>
  <si>
    <t>иное</t>
  </si>
  <si>
    <t>________________</t>
  </si>
  <si>
    <t>(Ф.И.О.)</t>
  </si>
  <si>
    <t>М.П.</t>
  </si>
  <si>
    <t xml:space="preserve">Предложение организации </t>
  </si>
  <si>
    <t>Налог на прибыль</t>
  </si>
  <si>
    <t>Земельный налог</t>
  </si>
  <si>
    <t>Обязательное страхование</t>
  </si>
  <si>
    <t>Котельная 1</t>
  </si>
  <si>
    <t>Котельная 2</t>
  </si>
  <si>
    <t>Котельная 3</t>
  </si>
  <si>
    <t>Котельная 4</t>
  </si>
  <si>
    <t>Котельная 5</t>
  </si>
  <si>
    <t>Котельная 6</t>
  </si>
  <si>
    <t>Котельная 7</t>
  </si>
  <si>
    <t>Котельная 8</t>
  </si>
  <si>
    <t>Котельная 9</t>
  </si>
  <si>
    <t>Котельная 10</t>
  </si>
  <si>
    <t>Котельная 11</t>
  </si>
  <si>
    <t>Котельная 12</t>
  </si>
  <si>
    <t>Котельная 13</t>
  </si>
  <si>
    <t>Котельная 14</t>
  </si>
  <si>
    <t>Котельная 15</t>
  </si>
  <si>
    <t>Котельная 16</t>
  </si>
  <si>
    <t>Котельная 17</t>
  </si>
  <si>
    <t>Котельная 18</t>
  </si>
  <si>
    <t>Котельная 19</t>
  </si>
  <si>
    <t xml:space="preserve">Другие налоги и сборы </t>
  </si>
  <si>
    <t>Плата за предельно-допустимые выбросы</t>
  </si>
  <si>
    <t>АНКЕТА  РЕГУЛИРУЕМОЙ ОРГАНИЗАЦИИ</t>
  </si>
  <si>
    <t xml:space="preserve">1. Полное наименование организации   </t>
  </si>
  <si>
    <t xml:space="preserve">2. Сокращенное наименование организации </t>
  </si>
  <si>
    <r>
      <t>3. Почтовый адрес</t>
    </r>
    <r>
      <rPr>
        <sz val="14"/>
        <rFont val="Times New Roman"/>
        <family val="1"/>
      </rPr>
      <t xml:space="preserve">   </t>
    </r>
  </si>
  <si>
    <t>3.1. Индекс</t>
  </si>
  <si>
    <t>3.2. Район (город)</t>
  </si>
  <si>
    <t>3.3. Населённый пункт</t>
  </si>
  <si>
    <t>3.4. Адрес (улица, №)</t>
  </si>
  <si>
    <t>4. Руководитель</t>
  </si>
  <si>
    <t>4.1. Должность</t>
  </si>
  <si>
    <t>4.2. Ф.И.О.</t>
  </si>
  <si>
    <t>5. Рабочий телефон</t>
  </si>
  <si>
    <t xml:space="preserve">6. Факс </t>
  </si>
  <si>
    <t>7. Ответственный за заполнение</t>
  </si>
  <si>
    <t>8. Рабочий телефон</t>
  </si>
  <si>
    <t>9. Электронная почта</t>
  </si>
  <si>
    <t>10. Принадлежность имущества</t>
  </si>
  <si>
    <t>(аренда, хозяйственное ведение, оперативное управление, безвозмездное пользование, собственное)</t>
  </si>
  <si>
    <t>11. Коды</t>
  </si>
  <si>
    <t>11.1 ОКВЭД</t>
  </si>
  <si>
    <t>11.2. ИНН</t>
  </si>
  <si>
    <t>11.3. КПП</t>
  </si>
  <si>
    <t>11.4. ЕГРН</t>
  </si>
  <si>
    <t>11.5. ОКТМО</t>
  </si>
  <si>
    <t>11.6. ОКПО</t>
  </si>
  <si>
    <t>11.7. ОКОПФ</t>
  </si>
  <si>
    <t>11.8. ОКФС</t>
  </si>
  <si>
    <t>11.9. ОКОГУ</t>
  </si>
  <si>
    <t>11.10. ОКАТО</t>
  </si>
  <si>
    <t>12. Структура полезного отпуска (план текущего года согласно договорам)</t>
  </si>
  <si>
    <t>Теплоноситель вода</t>
  </si>
  <si>
    <t>Теплоноситель пар</t>
  </si>
  <si>
    <t xml:space="preserve">Действующий тариф руб./Гкал, </t>
  </si>
  <si>
    <t>Примечание</t>
  </si>
  <si>
    <t>Тепловая энергия всего</t>
  </si>
  <si>
    <t>в том числе: население</t>
  </si>
  <si>
    <t>бюджет</t>
  </si>
  <si>
    <t>Базовый период</t>
  </si>
  <si>
    <t>Период регулирования</t>
  </si>
  <si>
    <r>
      <t xml:space="preserve">13. Количество абонентов </t>
    </r>
    <r>
      <rPr>
        <sz val="10"/>
        <rFont val="Times New Roman"/>
        <family val="1"/>
      </rPr>
      <t>(на границе балансовой принадлежности)</t>
    </r>
  </si>
  <si>
    <t>Многоквартир-ные дома (шт)</t>
  </si>
  <si>
    <t>Жилые дома частн. сектора (шт)</t>
  </si>
  <si>
    <t>Бюджетные орг-ции (шт)</t>
  </si>
  <si>
    <t>Предприятия, организации (шт)</t>
  </si>
  <si>
    <t>13.1. Тепловая энергия</t>
  </si>
  <si>
    <t xml:space="preserve">в т. ч. с приборами учета </t>
  </si>
  <si>
    <t>14. Вид деятельности</t>
  </si>
  <si>
    <r>
      <t xml:space="preserve">14.1. Тепловая энергия </t>
    </r>
    <r>
      <rPr>
        <sz val="10"/>
        <rFont val="Times New Roman"/>
        <family val="1"/>
      </rPr>
      <t>(производство, передача, купля-продажа, сбыт)</t>
    </r>
  </si>
  <si>
    <t>Производство тепловой энергии</t>
  </si>
  <si>
    <r>
      <t xml:space="preserve">14.2. Прочие </t>
    </r>
    <r>
      <rPr>
        <sz val="10"/>
        <rFont val="Times New Roman"/>
        <family val="1"/>
      </rPr>
      <t>(перечислить все остальные виды деятельности)</t>
    </r>
  </si>
  <si>
    <t>15. Форма налогообложения</t>
  </si>
  <si>
    <t>выбрать из списка</t>
  </si>
  <si>
    <t xml:space="preserve"> (обычная/упрощённая)</t>
  </si>
  <si>
    <t>Уставный капитал, тыс.руб</t>
  </si>
  <si>
    <t>Добавочный капитал, тыс.руб</t>
  </si>
  <si>
    <t>Долгосрочные обязательства, тыс.руб</t>
  </si>
  <si>
    <t>Дебиторская задолженность, тыс.руб</t>
  </si>
  <si>
    <t>Кредиторская задолженность, тыс.руб</t>
  </si>
  <si>
    <t>Руководитель организации __________________________ / ____________________/</t>
  </si>
  <si>
    <t xml:space="preserve">                             (подпись)                                            (Ф.И.О.)</t>
  </si>
  <si>
    <t>Дата заполнения _____________________</t>
  </si>
  <si>
    <t>обычная</t>
  </si>
  <si>
    <t>упрощённая (объект налогообложения "доходы")</t>
  </si>
  <si>
    <t>упрощённая (объект налогообложения "доходы минус расходы")</t>
  </si>
  <si>
    <t>АНКЕТА  КОТЕЛЬНОЙ</t>
  </si>
  <si>
    <t>Наименование котельной:</t>
  </si>
  <si>
    <t>Адрес котельной (район, поселение, населенный пункт, улица):</t>
  </si>
  <si>
    <t>Балансовая принадлежность котельной:</t>
  </si>
  <si>
    <t>Наименование эксплуатирующей организации:                                                                                                                                                               тел/факс</t>
  </si>
  <si>
    <t>Технические параметры котлов</t>
  </si>
  <si>
    <t>Водоподготовка</t>
  </si>
  <si>
    <t>Марка котлов</t>
  </si>
  <si>
    <t>Режим работы котлов</t>
  </si>
  <si>
    <t>КПД котлов, %</t>
  </si>
  <si>
    <t>Единич. мощность котлов Гкал/ч</t>
  </si>
  <si>
    <t>Кол-во котлов</t>
  </si>
  <si>
    <t>Общая мощность котельной Гкал/ч</t>
  </si>
  <si>
    <t>Год</t>
  </si>
  <si>
    <t>Подключен. нагрузка потребителей, Гкал/ч</t>
  </si>
  <si>
    <t>Вид топлива</t>
  </si>
  <si>
    <t>Схема ВПУ</t>
  </si>
  <si>
    <t>Произво-дитель-ность  т/час</t>
  </si>
  <si>
    <t>Кол-во фильтров, шт.</t>
  </si>
  <si>
    <r>
      <t xml:space="preserve">Диаметр </t>
    </r>
    <r>
      <rPr>
        <b/>
        <sz val="11"/>
        <rFont val="Times New Roman"/>
        <family val="1"/>
      </rPr>
      <t>фильтров</t>
    </r>
    <r>
      <rPr>
        <b/>
        <sz val="12"/>
        <rFont val="Times New Roman"/>
        <family val="1"/>
      </rPr>
      <t xml:space="preserve"> мм</t>
    </r>
  </si>
  <si>
    <t>покупная или собственной добычи</t>
  </si>
  <si>
    <t>паровой,водогрейный,  на  ГВС</t>
  </si>
  <si>
    <t>изготов-   ления</t>
  </si>
  <si>
    <t>монтажа</t>
  </si>
  <si>
    <t>послед. кап. рем.</t>
  </si>
  <si>
    <t xml:space="preserve">Технические параметры вспомогательного оборудования </t>
  </si>
  <si>
    <t>Насосы</t>
  </si>
  <si>
    <t>Горелки, топочное устройство, тягодутьевые машины</t>
  </si>
  <si>
    <t xml:space="preserve">Деаэраторы, теплообменники, баки и др. </t>
  </si>
  <si>
    <t xml:space="preserve">Марка насосов </t>
  </si>
  <si>
    <t>Назначение</t>
  </si>
  <si>
    <t>Произво-дитель-  ность,      м³/ч</t>
  </si>
  <si>
    <t>Напор</t>
  </si>
  <si>
    <t>Мощность двигателя</t>
  </si>
  <si>
    <t>Кол-во</t>
  </si>
  <si>
    <t>Марка</t>
  </si>
  <si>
    <t>Произво-дитель-ность    м³/ч</t>
  </si>
  <si>
    <t>Напор м.вод.ст.</t>
  </si>
  <si>
    <t>Мощность двигателя кВтч</t>
  </si>
  <si>
    <t>Марка,                поверхность нагрева</t>
  </si>
  <si>
    <t>Производительность   м³/ч</t>
  </si>
  <si>
    <t>Мощность двигателя   кВтч</t>
  </si>
  <si>
    <t>сетевой, питательный, подпиточный, солевой  и т.д.</t>
  </si>
  <si>
    <t>в работе (резерв), шт</t>
  </si>
  <si>
    <t>Горелка, вентилятор, дымосос и т.д.</t>
  </si>
  <si>
    <t>Установлено приборов  учета в котельной по видам ресурсов (тип и количество)</t>
  </si>
  <si>
    <t>Характеристика и исполнение тепловой сети</t>
  </si>
  <si>
    <t>Вид ресурсов</t>
  </si>
  <si>
    <t>топливо</t>
  </si>
  <si>
    <t>э/энергия</t>
  </si>
  <si>
    <t>тепло</t>
  </si>
  <si>
    <t>холодная вода</t>
  </si>
  <si>
    <t>открытая, км</t>
  </si>
  <si>
    <t>закрытая, км</t>
  </si>
  <si>
    <t>надземная, км</t>
  </si>
  <si>
    <t>подземная, км</t>
  </si>
  <si>
    <t>2-х трубн, км.</t>
  </si>
  <si>
    <t>4-х трубн., км</t>
  </si>
  <si>
    <t>Тип прибора</t>
  </si>
  <si>
    <t>Количество, шт</t>
  </si>
  <si>
    <t>Руководитель организации _____________________ /_________________/</t>
  </si>
  <si>
    <t>Исполнитель _____________________ /_________________/ тел. _____________</t>
  </si>
  <si>
    <t>Дата ________________</t>
  </si>
  <si>
    <t xml:space="preserve">Характеристика тепловых сетей </t>
  </si>
  <si>
    <t>Схема тепловой сети отопления ( открытая или закрытая)</t>
  </si>
  <si>
    <t>Наименование участка (района) эксплуатации тепловых сетей</t>
  </si>
  <si>
    <t>Принадлеж-    ность                 (на балансе, аренда и пр.)</t>
  </si>
  <si>
    <r>
      <t>Протяженность участка по трассе</t>
    </r>
    <r>
      <rPr>
        <b/>
        <sz val="10"/>
        <rFont val="Times New Roman"/>
        <family val="1"/>
      </rPr>
      <t>, м</t>
    </r>
  </si>
  <si>
    <t>Количество тепловых камер (пунктов)</t>
  </si>
  <si>
    <t>Условный диаметр труб, Ду,мм</t>
  </si>
  <si>
    <t>Количество запорной арматуры на участке сети, шт.</t>
  </si>
  <si>
    <t>Способ прокладки (бесканальная, в  каналах, надземная)</t>
  </si>
  <si>
    <r>
      <t xml:space="preserve">Среднегодовые температуры воды в </t>
    </r>
    <r>
      <rPr>
        <i/>
        <vertAlign val="superscript"/>
        <sz val="10"/>
        <rFont val="Times New Roman"/>
        <family val="1"/>
      </rPr>
      <t>о</t>
    </r>
    <r>
      <rPr>
        <i/>
        <sz val="10"/>
        <rFont val="Times New Roman"/>
        <family val="1"/>
      </rPr>
      <t>С</t>
    </r>
  </si>
  <si>
    <r>
      <t>Объем воды в сетях, м</t>
    </r>
    <r>
      <rPr>
        <vertAlign val="superscript"/>
        <sz val="10"/>
        <rFont val="Times New Roman"/>
        <family val="1"/>
      </rPr>
      <t>3</t>
    </r>
  </si>
  <si>
    <t>Разность геодезических отметок, м</t>
  </si>
  <si>
    <t>Гидравлическое сопротивление сети, Рг=Рпод-Робр, м.вод.ст.</t>
  </si>
  <si>
    <t>подающей линии</t>
  </si>
  <si>
    <t>обратной линии</t>
  </si>
  <si>
    <t>Отопление</t>
  </si>
  <si>
    <t>Итого</t>
  </si>
  <si>
    <t>Горячее водоснабжение</t>
  </si>
  <si>
    <r>
      <t>Утвержденный график температурного режима в тепловой сети  t</t>
    </r>
    <r>
      <rPr>
        <b/>
        <vertAlign val="subscript"/>
        <sz val="12"/>
        <rFont val="Times New Roman"/>
        <family val="1"/>
      </rPr>
      <t>под</t>
    </r>
    <r>
      <rPr>
        <b/>
        <sz val="12"/>
        <rFont val="Times New Roman"/>
        <family val="1"/>
      </rPr>
      <t>/t</t>
    </r>
    <r>
      <rPr>
        <b/>
        <vertAlign val="subscript"/>
        <sz val="12"/>
        <rFont val="Times New Roman"/>
        <family val="1"/>
      </rPr>
      <t>обр</t>
    </r>
    <r>
      <rPr>
        <b/>
        <sz val="12"/>
        <rFont val="Times New Roman"/>
        <family val="1"/>
      </rPr>
      <t xml:space="preserve"> =     /      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С (приложить его копию к анкете и схему тепловых сетей ).</t>
    </r>
  </si>
  <si>
    <t>Руководитель ______________________/_________________/  Телефон_______________</t>
  </si>
  <si>
    <t>Исполнитель ______________________/_________________/  Телефон_______________</t>
  </si>
  <si>
    <t>Прочие расходы</t>
  </si>
  <si>
    <t>Арендная плата (непроизводственное имущество)</t>
  </si>
  <si>
    <t>2.7.</t>
  </si>
  <si>
    <t>Затраты на тепллоноситель</t>
  </si>
  <si>
    <t>3.6.</t>
  </si>
  <si>
    <t>4.1.</t>
  </si>
  <si>
    <t>4.2.</t>
  </si>
  <si>
    <t>Амортизация основных средств и нематериальных активов</t>
  </si>
  <si>
    <t>Расходы на выплаты по договорам займа и кредитным договорам, включая проценты по ним (за исключением расходов на погашение и обслуживание заемных средств,привлекаемых для реализации инвестиционной программы)</t>
  </si>
  <si>
    <t>Экономически обоснованные расходы на выплаты, предусмотренные коллективными договорами</t>
  </si>
  <si>
    <t>Расходы на капитальные вложения (инвестиции)</t>
  </si>
  <si>
    <t>Расходы на погашение и обслуживание заемных средств, привлекаемых на реализацию мероприятий инвестиционной программы</t>
  </si>
  <si>
    <t>Величина нормативной прибыли</t>
  </si>
  <si>
    <t>Расчетная предпринимательская прибыль</t>
  </si>
  <si>
    <t>Затраты на теплоноситель</t>
  </si>
  <si>
    <t>Результат хозяйственной деятельности организации, подлежащий учету при тарифном регулировании (недополученный доход, экономия средств)</t>
  </si>
  <si>
    <t>Прибыль</t>
  </si>
  <si>
    <t>Операционные (подконтрольные) расходы</t>
  </si>
  <si>
    <t>Наименование муниципального образования</t>
  </si>
  <si>
    <t>Население, оплачивающие производство тепловой энергии (получающие тепловую энергию на коллекторах производителей)</t>
  </si>
  <si>
    <t>Тепловая энергия на отопление</t>
  </si>
  <si>
    <t>Тепловая энергия для целей централизованного горячего водоснабжения</t>
  </si>
  <si>
    <t xml:space="preserve">Население, оплачивающие производство и передачу тепловой энергии </t>
  </si>
  <si>
    <t>ИТОГО из тепловых сетей</t>
  </si>
  <si>
    <t>ВСЕГО полезный отпуск для населения Ставропольского края</t>
  </si>
  <si>
    <t>ИТОГО на коллекторах</t>
  </si>
  <si>
    <r>
      <t xml:space="preserve">16. Дополнительная информация </t>
    </r>
    <r>
      <rPr>
        <b/>
        <sz val="12"/>
        <color indexed="10"/>
        <rFont val="Times New Roman"/>
        <family val="1"/>
      </rPr>
      <t>(на 01.01.2018)</t>
    </r>
  </si>
  <si>
    <t>Полезный отпуск на коллекторах,  в том числе:</t>
  </si>
  <si>
    <t>Полезный отпуск из тепловых сетей, в том числе:</t>
  </si>
  <si>
    <t>5.1.</t>
  </si>
  <si>
    <t>Предложение РТК Ставропольского края</t>
  </si>
  <si>
    <t>Обоснование:</t>
  </si>
  <si>
    <t>Обосновывающие материалы:</t>
  </si>
  <si>
    <t>Нормативный документ, которым утверждена схема теплоснабжения</t>
  </si>
  <si>
    <t>Реестр договоров с потребителями</t>
  </si>
  <si>
    <t>Комментарий:</t>
  </si>
  <si>
    <t>7.</t>
  </si>
  <si>
    <t>2019 год</t>
  </si>
  <si>
    <t>Документ, которым утверждены потери (приказ министерства жилищно-коммунального хозяйства Ставропольского края)</t>
  </si>
  <si>
    <t>Расчет нормативных потерь</t>
  </si>
  <si>
    <t>население всего, в том числе</t>
  </si>
  <si>
    <t>ТЭ на отопление</t>
  </si>
  <si>
    <t>ТЭ на подогрев</t>
  </si>
  <si>
    <t>ТЭ на ЦГВС</t>
  </si>
  <si>
    <t>ГСМ</t>
  </si>
  <si>
    <t>7.1.</t>
  </si>
  <si>
    <t>Транспортные услуги</t>
  </si>
  <si>
    <t>Работы по техническому регламенту</t>
  </si>
  <si>
    <t>Прочие услуги вспомогательных производств</t>
  </si>
  <si>
    <t>План полезного отпуска</t>
  </si>
  <si>
    <r>
      <t xml:space="preserve">Расшифрованные помесячно в данной таблице показатели полезного отпуска тепловой энергии и теплового баланса должны </t>
    </r>
    <r>
      <rPr>
        <b/>
        <sz val="10"/>
        <color indexed="10"/>
        <rFont val="Arial"/>
        <family val="2"/>
      </rPr>
      <t>соответствовать</t>
    </r>
    <r>
      <rPr>
        <sz val="10"/>
        <color indexed="10"/>
        <rFont val="Arial"/>
        <family val="2"/>
      </rPr>
      <t xml:space="preserve"> отражённым в сводных листах шаблона.</t>
    </r>
  </si>
  <si>
    <r>
      <t xml:space="preserve">1 </t>
    </r>
    <r>
      <rPr>
        <b/>
        <sz val="10"/>
        <rFont val="Arial"/>
        <family val="2"/>
      </rPr>
      <t>полугодие</t>
    </r>
  </si>
  <si>
    <r>
      <t xml:space="preserve">2 </t>
    </r>
    <r>
      <rPr>
        <b/>
        <sz val="10"/>
        <rFont val="Arial"/>
        <family val="2"/>
      </rPr>
      <t>полугодие</t>
    </r>
  </si>
  <si>
    <t xml:space="preserve">Расчет  Ф0Т на производство и передачу тепловой энергии </t>
  </si>
  <si>
    <t>руб.</t>
  </si>
  <si>
    <t xml:space="preserve">Выплаты, связанные с режимом работы и условиями труда </t>
  </si>
  <si>
    <t>Численность по штатному расписанию</t>
  </si>
  <si>
    <t>Среднесписочная численность</t>
  </si>
  <si>
    <t>Разр</t>
  </si>
  <si>
    <t>Тариф.</t>
  </si>
  <si>
    <t>Коэф.</t>
  </si>
  <si>
    <t>Колличество рабочих месяцев</t>
  </si>
  <si>
    <t>Ставка 1 разряда на 1 января расчётного года</t>
  </si>
  <si>
    <t>ФОТ по тарифным ставкам</t>
  </si>
  <si>
    <t>Ночные</t>
  </si>
  <si>
    <t>Вредность</t>
  </si>
  <si>
    <t>Празд-ничные</t>
  </si>
  <si>
    <t>Премирование</t>
  </si>
  <si>
    <t>Вознаграждение за выслугу лет</t>
  </si>
  <si>
    <t>Вознаграждение по итогам года</t>
  </si>
  <si>
    <t xml:space="preserve">  ЗП за месяц исходя из среднесписочной численности</t>
  </si>
  <si>
    <t xml:space="preserve">  ЗП за месяц исходя из численности по штатному расписанию</t>
  </si>
  <si>
    <t xml:space="preserve">  ЗП за 1 кв</t>
  </si>
  <si>
    <t xml:space="preserve">   ЗП за 2 кв</t>
  </si>
  <si>
    <t xml:space="preserve">   ЗП за 3 кв</t>
  </si>
  <si>
    <t xml:space="preserve">   ЗП за 4 кв</t>
  </si>
  <si>
    <t xml:space="preserve">   ЗП за год</t>
  </si>
  <si>
    <t>Средн.</t>
  </si>
  <si>
    <t>коэф</t>
  </si>
  <si>
    <t>ночн.</t>
  </si>
  <si>
    <t>вредности</t>
  </si>
  <si>
    <t>з/пл.</t>
  </si>
  <si>
    <t>Оператор</t>
  </si>
  <si>
    <t>Лаборант ХВО</t>
  </si>
  <si>
    <t>Слесарь КИП и А</t>
  </si>
  <si>
    <t>Слесарь ПСХ</t>
  </si>
  <si>
    <t>Начальник котельной</t>
  </si>
  <si>
    <t>Итого:</t>
  </si>
  <si>
    <t>среднегодовая ставка рабочего 1разряда (с дефлятором)</t>
  </si>
  <si>
    <t>без индексации</t>
  </si>
  <si>
    <t>годовой индекс дефлятор</t>
  </si>
  <si>
    <t>Среднегодовой дефлятор по заработной плате</t>
  </si>
  <si>
    <t>Выплаты, связанные с режимом работы и условиями труда 1 работника</t>
  </si>
  <si>
    <t>Текущее премирование</t>
  </si>
  <si>
    <t>Выплаты по итогам года</t>
  </si>
  <si>
    <t>Расчет  Ф0Т на производство тепловой энергии</t>
  </si>
  <si>
    <t xml:space="preserve">  ЗП за месяц</t>
  </si>
  <si>
    <t>Расчет  Ф0Т на передачу тепловой энергии</t>
  </si>
  <si>
    <t>Должность</t>
  </si>
  <si>
    <t>Расходы на обучение персонала</t>
  </si>
  <si>
    <t>Расходы на служебные командировки</t>
  </si>
  <si>
    <t>Расходы на услуги связи</t>
  </si>
  <si>
    <t>Расходы на услуги вневедомственной охраны</t>
  </si>
  <si>
    <t>Расходы на коммунальные услуги</t>
  </si>
  <si>
    <t>Расходы на юридические услуги</t>
  </si>
  <si>
    <t>Расходы на информационные услуги</t>
  </si>
  <si>
    <t>Расходы на аудиторские услуги</t>
  </si>
  <si>
    <t>Расходы на услуги банков</t>
  </si>
  <si>
    <t>8.</t>
  </si>
  <si>
    <t>Предложение организации</t>
  </si>
  <si>
    <t>произ-во</t>
  </si>
  <si>
    <t>начисление амортизации</t>
  </si>
  <si>
    <t>уплату налога на имущество</t>
  </si>
  <si>
    <t xml:space="preserve">уплату земельного налога </t>
  </si>
  <si>
    <t>1. Ссылки на подтверждающие материалы ОБЯЗАТЕЛЬНЫ. 
2. Подтверждать необходимо как плановые значения, так и фактические.
3. Данное поле можно использовать для пояснений организации.</t>
  </si>
  <si>
    <t>Лизинговый платеж</t>
  </si>
  <si>
    <t>Лизинг производственных объектов</t>
  </si>
  <si>
    <t>Лизинг непроизводственных объектов (с переходом права собственности на предмет лизинга к лизингополучателю)</t>
  </si>
  <si>
    <t>7.2.</t>
  </si>
  <si>
    <t>7.3.</t>
  </si>
  <si>
    <t>7.4.</t>
  </si>
  <si>
    <t>7.5.</t>
  </si>
  <si>
    <t>7.6.</t>
  </si>
  <si>
    <t>Расчет РТК Ставропольского края</t>
  </si>
  <si>
    <t>Удельный расход условного топлива на отпуск в есть, кг.у.т./Гкал</t>
  </si>
  <si>
    <t>Удельный расход условного топлива на отпуск в сеть, кг.у.т./Гкал</t>
  </si>
  <si>
    <t>Натуральное топливо</t>
  </si>
  <si>
    <t>Топливо по группам</t>
  </si>
  <si>
    <t>1 пг</t>
  </si>
  <si>
    <t>2 пг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</si>
  <si>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</si>
  <si>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</si>
  <si>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</si>
  <si>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</si>
  <si>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</si>
  <si>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</si>
  <si>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</si>
  <si>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 xml:space="preserve">Расчет расхода топлива по котельным </t>
  </si>
  <si>
    <t>2020 год</t>
  </si>
  <si>
    <t>2021 год</t>
  </si>
  <si>
    <t>2022 год</t>
  </si>
  <si>
    <t>2023 год</t>
  </si>
  <si>
    <t xml:space="preserve">Расчёт расходов на газ и средней цены газа </t>
  </si>
  <si>
    <t>Цена топлива</t>
  </si>
  <si>
    <t>Расход натурального топлива</t>
  </si>
  <si>
    <t>Переводной коэффициент</t>
  </si>
  <si>
    <t>Расход условного топлива</t>
  </si>
  <si>
    <t>Удельный расход условного топлива</t>
  </si>
  <si>
    <r>
      <t>тыс.м</t>
    </r>
    <r>
      <rPr>
        <vertAlign val="superscript"/>
        <sz val="12"/>
        <rFont val="Arial"/>
        <family val="2"/>
      </rPr>
      <t>3</t>
    </r>
  </si>
  <si>
    <t>Затраты на услуги водоснабжения и водоотведения</t>
  </si>
  <si>
    <t>1. Данное поле можно использовать для пояснений организации.</t>
  </si>
  <si>
    <t>тыс. руб.</t>
  </si>
  <si>
    <r>
      <t>м</t>
    </r>
    <r>
      <rPr>
        <vertAlign val="superscript"/>
        <sz val="12"/>
        <rFont val="Arial"/>
        <family val="2"/>
      </rPr>
      <t>3</t>
    </r>
  </si>
  <si>
    <r>
      <t>руб./м</t>
    </r>
    <r>
      <rPr>
        <vertAlign val="superscript"/>
        <sz val="12"/>
        <rFont val="Arial"/>
        <family val="2"/>
      </rPr>
      <t>3</t>
    </r>
  </si>
  <si>
    <t>Тариф на энергию</t>
  </si>
  <si>
    <t>Объем энергии</t>
  </si>
  <si>
    <t>Энергия НН (0,4 кВ и ниже)</t>
  </si>
  <si>
    <t>Энергия СН 2 (1-20 кВ)</t>
  </si>
  <si>
    <t>Энергия СН 1 (35 кВ)</t>
  </si>
  <si>
    <t>Энергия ВН (110 кВ и выше)</t>
  </si>
  <si>
    <t>Удельный расход электроэнергии на выработку</t>
  </si>
  <si>
    <t xml:space="preserve">3. </t>
  </si>
  <si>
    <t>Выработка ТЭ</t>
  </si>
  <si>
    <t>Поставщик 1 (Наименование)</t>
  </si>
  <si>
    <t>Поставщик 2 (Наименование)</t>
  </si>
  <si>
    <t>Пер.коэфф.</t>
  </si>
  <si>
    <t>ПО факт /ПО уст.</t>
  </si>
  <si>
    <t>РР э/э</t>
  </si>
  <si>
    <t>Объем уст.</t>
  </si>
  <si>
    <t>Цена факт</t>
  </si>
  <si>
    <t xml:space="preserve">РР вода </t>
  </si>
  <si>
    <t>Цена факт.</t>
  </si>
  <si>
    <t>РР водоотв.</t>
  </si>
  <si>
    <t xml:space="preserve">Объем уст. </t>
  </si>
  <si>
    <t>Объем факт 1 пг</t>
  </si>
  <si>
    <t>Объем факт 2 пг</t>
  </si>
  <si>
    <t>Тариф 1 пг</t>
  </si>
  <si>
    <t>Тариф 2 пг</t>
  </si>
  <si>
    <t>Недополученный доход</t>
  </si>
  <si>
    <t>Избыток средств</t>
  </si>
  <si>
    <t>На коллекторах</t>
  </si>
  <si>
    <t>Из теловых сетей</t>
  </si>
  <si>
    <t>НД</t>
  </si>
  <si>
    <t>ДД</t>
  </si>
  <si>
    <t>1.6.</t>
  </si>
  <si>
    <t>Лизинг непроизводственных объектов (без перехода права собственности на предмет лизинга к лизингополучателю)</t>
  </si>
  <si>
    <t>Расходы на уплату налогов, сборов и других обязательных платежей (без налога на прибыль)</t>
  </si>
  <si>
    <t>Объем электроэнергии</t>
  </si>
  <si>
    <t>Объем воды</t>
  </si>
  <si>
    <t>Объем стоков</t>
  </si>
  <si>
    <t>Полезный отпуск</t>
  </si>
  <si>
    <t>Предпринимательская прибыль</t>
  </si>
  <si>
    <t>Текущие расходы</t>
  </si>
  <si>
    <t>2.3.1.</t>
  </si>
  <si>
    <t>тыс.руб</t>
  </si>
  <si>
    <t>Товарная выручка от реализации</t>
  </si>
  <si>
    <t>Население</t>
  </si>
  <si>
    <t>Расходы на воду в тарифе на ТЭ</t>
  </si>
  <si>
    <t>Расходы на материалы по ХВО</t>
  </si>
  <si>
    <t xml:space="preserve">Удельные расходы на приготовление химически очищенной воды </t>
  </si>
  <si>
    <t>Тариф на теплоноситель</t>
  </si>
  <si>
    <t>РОСТ ТАРИФА</t>
  </si>
  <si>
    <t xml:space="preserve">Расчет тарифа на теплоноситель </t>
  </si>
  <si>
    <t>Тариф на холодную воду</t>
  </si>
  <si>
    <t>Товарная выручка</t>
  </si>
  <si>
    <t>Получено воды со стороны</t>
  </si>
  <si>
    <t>Объем отпуска в сеть</t>
  </si>
  <si>
    <t>Объем потерь</t>
  </si>
  <si>
    <t>Объем реализации товаров и услуг потребителям всего, в том числе</t>
  </si>
  <si>
    <t>населению всего, в том числе</t>
  </si>
  <si>
    <t>из тепловых сетей</t>
  </si>
  <si>
    <t>на коллекторах</t>
  </si>
  <si>
    <t>бюджетным потребителям</t>
  </si>
  <si>
    <t>прочим потребителям</t>
  </si>
  <si>
    <t>Необходимая валовая выручка для потребителей за исключением населения и приравненных к нему категорий потребителей</t>
  </si>
  <si>
    <t>Стоимость исходной воды</t>
  </si>
  <si>
    <t>объем реализации воды</t>
  </si>
  <si>
    <t>тариф на холодную воду</t>
  </si>
  <si>
    <t>Стоимость воды на технологические нужды котельной</t>
  </si>
  <si>
    <t>Стоимость потерь воды в сетях ГВС</t>
  </si>
  <si>
    <t>Затраты на подогрев воды всего</t>
  </si>
  <si>
    <t>-</t>
  </si>
  <si>
    <t>Необходимая валовая выручка для населения и приравненных к нему категорий потребителей</t>
  </si>
  <si>
    <t>объем реализации воды из тепловых сетей</t>
  </si>
  <si>
    <t>объем реализации воды потребителям на коллекторах источников тепловой энергии</t>
  </si>
  <si>
    <t>затраты на подогрев воды из тепловых сетей</t>
  </si>
  <si>
    <t>затраты на подогрев воды на коллекторах</t>
  </si>
  <si>
    <t>стоимость подогрева горячей воды, отпускаемой из тепловых сетей</t>
  </si>
  <si>
    <t>стоимость подогрева горячей воды, отпускаемой потребителям на коллекторах источников тепловой энергии</t>
  </si>
  <si>
    <t>тариф на тепловую энергию, отпускаемую из тепловых сетей</t>
  </si>
  <si>
    <t>тариф на тепловую энергию на коллекторах источников тепловой энергии</t>
  </si>
  <si>
    <t>Необходимая валовая выручка всего, в том числе</t>
  </si>
  <si>
    <r>
      <t>тыс.м</t>
    </r>
    <r>
      <rPr>
        <b/>
        <vertAlign val="superscript"/>
        <sz val="12"/>
        <rFont val="Arial"/>
        <family val="2"/>
      </rPr>
      <t>3</t>
    </r>
  </si>
  <si>
    <r>
      <t>тыс.м</t>
    </r>
    <r>
      <rPr>
        <i/>
        <vertAlign val="superscript"/>
        <sz val="12"/>
        <rFont val="Arial"/>
        <family val="2"/>
      </rPr>
      <t>3</t>
    </r>
  </si>
  <si>
    <r>
      <t>руб./м</t>
    </r>
    <r>
      <rPr>
        <i/>
        <vertAlign val="superscript"/>
        <sz val="12"/>
        <rFont val="Arial"/>
        <family val="2"/>
      </rPr>
      <t>3</t>
    </r>
  </si>
  <si>
    <r>
      <t>Гкал/м</t>
    </r>
    <r>
      <rPr>
        <i/>
        <vertAlign val="superscript"/>
        <sz val="12"/>
        <rFont val="Arial"/>
        <family val="2"/>
      </rPr>
      <t>3</t>
    </r>
  </si>
  <si>
    <r>
      <t>количество тепловой энергии на подогрев 1 м</t>
    </r>
    <r>
      <rPr>
        <i/>
        <vertAlign val="superscript"/>
        <sz val="12"/>
        <rFont val="Arial"/>
        <family val="2"/>
      </rPr>
      <t xml:space="preserve">3 </t>
    </r>
    <r>
      <rPr>
        <i/>
        <sz val="12"/>
        <rFont val="Arial"/>
        <family val="2"/>
      </rPr>
      <t>воды</t>
    </r>
  </si>
  <si>
    <r>
      <t xml:space="preserve">1 </t>
    </r>
    <r>
      <rPr>
        <sz val="10"/>
        <rFont val="Arial"/>
        <family val="2"/>
      </rPr>
      <t>полугодие</t>
    </r>
  </si>
  <si>
    <r>
      <t xml:space="preserve">2 </t>
    </r>
    <r>
      <rPr>
        <sz val="10"/>
        <rFont val="Arial"/>
        <family val="2"/>
      </rPr>
      <t>полугодие</t>
    </r>
  </si>
  <si>
    <t>объем реализации воды на коллекторах</t>
  </si>
  <si>
    <t xml:space="preserve">Приложение 1 </t>
  </si>
  <si>
    <t>Сравнительный анализ динамики расходов и величины необходимой прибыли  к предыдущему периоду регулирования</t>
  </si>
  <si>
    <t>тыс. рублей</t>
  </si>
  <si>
    <t>№             п/п</t>
  </si>
  <si>
    <t xml:space="preserve"> 2017 год</t>
  </si>
  <si>
    <t>Учтено при установлении тарифов</t>
  </si>
  <si>
    <t xml:space="preserve">Фактические показатели </t>
  </si>
  <si>
    <t>Предложение экспертов РТК Ставропольского края</t>
  </si>
  <si>
    <t>3</t>
  </si>
  <si>
    <t>Операционные (неподконтрольные) расходы, всего, в том числе:</t>
  </si>
  <si>
    <t>Расходы на сырье и материалы (вспомогательные материалы)</t>
  </si>
  <si>
    <t>Неподконтрольные расходы, всего, в том числе:</t>
  </si>
  <si>
    <t>Арендная плата в части имущества, используемого для осуществления регулируемой деятельности</t>
  </si>
  <si>
    <t>Расходы на приобретение энергетических ресурсов, холодной воды (стоков), теплоносителя, всего, в том числе:</t>
  </si>
  <si>
    <t>Прибыль, всего, в том числе:</t>
  </si>
  <si>
    <t>4.1.1.</t>
  </si>
  <si>
    <t>4.1.2.</t>
  </si>
  <si>
    <t>4.1.3.</t>
  </si>
  <si>
    <t>НВВ всего, в том числе:</t>
  </si>
  <si>
    <t>производство тепловой энергии</t>
  </si>
  <si>
    <t>передача тепловой энергии</t>
  </si>
  <si>
    <t xml:space="preserve"> 2018 год</t>
  </si>
  <si>
    <t>Период регулирования 2019-2023 годы</t>
  </si>
  <si>
    <t>Изменения по отношению к принятому на 2018 год</t>
  </si>
  <si>
    <t>Изменения по отношению к предложению организации на 2019 год</t>
  </si>
  <si>
    <t>Изменения по отношению к предложению организации на 2020 год</t>
  </si>
  <si>
    <t>Изменения по отношению к предложению организации на 2021 год</t>
  </si>
  <si>
    <t>Изменения по отношению к предложению организации на 2022 год</t>
  </si>
  <si>
    <t>Изменения по отношению к предложению организации на 2023 год</t>
  </si>
  <si>
    <t>Амортизация основных средств и нематериалных активов</t>
  </si>
  <si>
    <t>Нормативная прибыль</t>
  </si>
  <si>
    <t>расходы на капитальные вложения (инвестиции)</t>
  </si>
  <si>
    <t>расходы на погашение и обслуживание заемных средств, привлекаемых на реализацию мероприятий инвестиционной программы</t>
  </si>
  <si>
    <t>экономически обоснованные расходы на выплаты, предусмотренные коллективными договорами</t>
  </si>
  <si>
    <t>тыс. руб., гр.11 - гр.5</t>
  </si>
  <si>
    <t>тыс. руб.,                                 гр.11 - гр.6</t>
  </si>
  <si>
    <t>%,                                                     гр.11 / гр.6</t>
  </si>
  <si>
    <t>%,
гр.11 / гр.5</t>
  </si>
  <si>
    <t>тыс. руб.,                                 гр.12 - гр.7</t>
  </si>
  <si>
    <t>%,                                                     гр.12 / гр.7</t>
  </si>
  <si>
    <t>тыс. руб.,                                 гр.13 - гр.8</t>
  </si>
  <si>
    <t>%,                                                     гр.13 / гр.8</t>
  </si>
  <si>
    <t>тыс. руб.,                                 гр.14 - гр.9</t>
  </si>
  <si>
    <t>%,                                                     гр.14 / гр.9</t>
  </si>
  <si>
    <t>тыс. руб.,                                 гр.15 - гр.10</t>
  </si>
  <si>
    <t>%,                                                     гр.15 / гр.10</t>
  </si>
  <si>
    <t>Количество условных единиц, относимых к активам организации</t>
  </si>
  <si>
    <t>Количество условных единиц на единицу измерения</t>
  </si>
  <si>
    <t>Количество единиц измерения</t>
  </si>
  <si>
    <t>Двухтрубная тепломагистраль на балансе предприятия средним диаметром</t>
  </si>
  <si>
    <t>диам. ср. = 100 мм</t>
  </si>
  <si>
    <t>На каждый следующий 1 мм среднего диаметра тепломагистрали</t>
  </si>
  <si>
    <t>1 км</t>
  </si>
  <si>
    <t>Тепловой узел на балансе ПТС</t>
  </si>
  <si>
    <t>1 узел</t>
  </si>
  <si>
    <t>Подкачивающая насосная станция на балансе ПТС</t>
  </si>
  <si>
    <t>Расчетная присоединительная тепловая мощность по трубопроводам на балансе ПТС</t>
  </si>
  <si>
    <t>1 станция</t>
  </si>
  <si>
    <t>1 Гкал/час</t>
  </si>
  <si>
    <t>Деятельность по передаче тепловой энергии</t>
  </si>
  <si>
    <t>Деятельность по производству тепловой энергии</t>
  </si>
  <si>
    <t>Установленная мощность</t>
  </si>
  <si>
    <t>Гкал/ч</t>
  </si>
  <si>
    <r>
      <rPr>
        <b/>
        <sz val="10"/>
        <rFont val="Arial"/>
        <family val="2"/>
      </rPr>
      <t>Всего</t>
    </r>
    <r>
      <rPr>
        <sz val="10"/>
        <rFont val="Arial"/>
        <family val="2"/>
      </rPr>
      <t xml:space="preserve"> условных единиц, относимых к активам организации, осуществляющей деятельность по передаче тепловой энергии</t>
    </r>
  </si>
  <si>
    <t>Тепловая энергия на подогрев исходной холодной воды (НЕцентрализованное горячее водоснабжение)</t>
  </si>
  <si>
    <t>Страницы в тарифном деле</t>
  </si>
  <si>
    <t>плата за аренду земельных участков</t>
  </si>
  <si>
    <t>обязательное страхование объекта</t>
  </si>
  <si>
    <t>иные расходы, в том числе</t>
  </si>
  <si>
    <t>3.6.1.</t>
  </si>
  <si>
    <t>3.6.2.</t>
  </si>
  <si>
    <t>Страховые взносы от ФОТ</t>
  </si>
  <si>
    <t>Справочно:</t>
  </si>
  <si>
    <t>количество куб. м</t>
  </si>
  <si>
    <t>норматив… (указать норматив)</t>
  </si>
  <si>
    <t>норматив…(указать норматив)</t>
  </si>
  <si>
    <t>зимние месяцы</t>
  </si>
  <si>
    <t>летние месяцы</t>
  </si>
  <si>
    <t>№</t>
  </si>
  <si>
    <t>Потребители</t>
  </si>
  <si>
    <t>Расчётная (присоединённая) тепловая нагрузка (мощность), Гкал/час</t>
  </si>
  <si>
    <t>Максимальная заявленная (расчётная) тепловая мощность Гкал./час</t>
  </si>
  <si>
    <t>Горячая вода</t>
  </si>
  <si>
    <t>Отборный пар</t>
  </si>
  <si>
    <t xml:space="preserve"> - от 1,2 до 2,5 кг/кв.см</t>
  </si>
  <si>
    <t xml:space="preserve"> - от 2,5 до 7,0 кг/кв.см</t>
  </si>
  <si>
    <t xml:space="preserve"> - от 7,0 до 13,0 кг/кв.см</t>
  </si>
  <si>
    <t xml:space="preserve"> - свыше 13,0 кг/кв.см</t>
  </si>
  <si>
    <t>Острый и редуцированный пар</t>
  </si>
  <si>
    <t>В том числе</t>
  </si>
  <si>
    <t>Бюджетные потребители</t>
  </si>
  <si>
    <t>Горячая вода, в том числе</t>
  </si>
  <si>
    <t>Иные потребители</t>
  </si>
  <si>
    <t>Оптовые перепродавцы</t>
  </si>
  <si>
    <t>Согласно приказу Минрегиона России от 28.12.2009 № 610, устанавливаемая договором теплоснабжения тепловая нагрузка определяется как сумма МАКСИМАЛЬНЫХ тепловых нагрузок по видам теплового потребления, в том числе в водяных системах - с точностью до третьего знака после разделителя целого и десятичного значений.</t>
  </si>
  <si>
    <t>сезонный</t>
  </si>
  <si>
    <t>круглогодичный</t>
  </si>
  <si>
    <t>ЦГВС</t>
  </si>
  <si>
    <t>Подогрев</t>
  </si>
  <si>
    <r>
      <t xml:space="preserve">Сумма </t>
    </r>
    <r>
      <rPr>
        <sz val="10"/>
        <color indexed="10"/>
        <rFont val="Arial"/>
        <family val="2"/>
      </rPr>
      <t>МАКСИМАЛЬНЫХ</t>
    </r>
    <r>
      <rPr>
        <sz val="10"/>
        <rFont val="Arial"/>
        <family val="2"/>
      </rPr>
      <t xml:space="preserve"> значений заявленных тепловых мощностей</t>
    </r>
  </si>
  <si>
    <r>
      <rPr>
        <b/>
        <sz val="10"/>
        <rFont val="Arial"/>
        <family val="2"/>
      </rPr>
      <t>собственное потребление</t>
    </r>
    <r>
      <rPr>
        <sz val="10"/>
        <rFont val="Arial"/>
        <family val="2"/>
      </rPr>
      <t xml:space="preserve"> 
(</t>
    </r>
    <r>
      <rPr>
        <b/>
        <sz val="10"/>
        <color indexed="10"/>
        <rFont val="Arial"/>
        <family val="2"/>
      </rPr>
      <t>НЕ технологические нужды котельной</t>
    </r>
    <r>
      <rPr>
        <sz val="10"/>
        <rFont val="Arial"/>
        <family val="2"/>
      </rPr>
      <t>)</t>
    </r>
  </si>
  <si>
    <t>1. При наличии полезного отпуска в паре необходимо добавить строки под соответствующей категорией потребителей и тем самым разделить полезный отпуск по видам теплоносителя.
2. При наличии схемы теплоснабжения необходмо предствить ее в электронном виде.
3. Данное поле можно использовать для пояснений организации.</t>
  </si>
  <si>
    <t>Производство</t>
  </si>
  <si>
    <t>Передача</t>
  </si>
  <si>
    <t>Расходы на сырье и материалы, в т.ч.:</t>
  </si>
  <si>
    <t xml:space="preserve"> на нужды ХВО</t>
  </si>
  <si>
    <t>на ремонт</t>
  </si>
  <si>
    <t>другие материалы</t>
  </si>
  <si>
    <t>Расходы на оплату работ и услуг производственного характера, выполняемых по договорам со сторонними организациями, в т.ч.</t>
  </si>
  <si>
    <t>Ремонт подрядным способом</t>
  </si>
  <si>
    <t>Прочие услуги производственного характера</t>
  </si>
  <si>
    <t>СПРАВОЧНО: з/п АУП</t>
  </si>
  <si>
    <t>Медосмотр</t>
  </si>
  <si>
    <t>Расходы на лицензии и ПО</t>
  </si>
  <si>
    <t>Реквизиты правоустанавливающего документа, подтверждающего право владения (пользования) котельной:</t>
  </si>
  <si>
    <t>Балансовая принадлежность тепловых сетей:</t>
  </si>
  <si>
    <t>Реквизиты правоустанавливающего документа, подтверждающего право владения (пользования) тепловыми сетями:</t>
  </si>
  <si>
    <t>Наименование эксплуатирующей организации:</t>
  </si>
  <si>
    <t xml:space="preserve">
 Данное поле можно использовать для пояснений организации.</t>
  </si>
  <si>
    <t>Срок начала строительства (реконструкции), год (годы)</t>
  </si>
  <si>
    <t xml:space="preserve"> Срок ввода в эксплуатацию, год (годы)</t>
  </si>
  <si>
    <t>Отклонение (стр.6-стр 5), тыс.рублей без НДС</t>
  </si>
  <si>
    <t xml:space="preserve">Величина объема фактического исполнения инвестиционной программы по объектам  по стоимости, определенной в инвестиционной программе, тыс.рублей без НДС </t>
  </si>
  <si>
    <t xml:space="preserve">ИТОГО </t>
  </si>
  <si>
    <t>(наименование организации, реквизиты инвестиционной программы)</t>
  </si>
  <si>
    <t>Комментарии</t>
  </si>
  <si>
    <t>Операционные (подконтрольные) расходы ВСЕГО</t>
  </si>
  <si>
    <t>(Ф.И.О)</t>
  </si>
  <si>
    <t>Данное поле можно использовать для пояснений организации.</t>
  </si>
  <si>
    <t>Комментарии:</t>
  </si>
  <si>
    <t>Комментрарии:</t>
  </si>
  <si>
    <t>Расходы по сомнительным долгам/безнадежная ко взысканию задолженность</t>
  </si>
  <si>
    <t>Наименование контрагента (персонализация физических или юридических лиц)</t>
  </si>
  <si>
    <t>Реквизиты акта инвентаризации расчетов с покупателями, поставщиками и прочими дебиторами и кредиторами</t>
  </si>
  <si>
    <t xml:space="preserve">Основание для признания безнадежной дебиторской задолженности </t>
  </si>
  <si>
    <t xml:space="preserve">Наименование товара (услуги), задолженность за которые признана безнадежной </t>
  </si>
  <si>
    <t>Реквизиты приказа о списании дебиторской задолженности</t>
  </si>
  <si>
    <t>Величина безнадежной дебиторской задолжненности, руб.</t>
  </si>
  <si>
    <t xml:space="preserve">Принято экспертами </t>
  </si>
  <si>
    <t>1. В целях подтверждения экономической обоснованности понесенных организацией расходов по данной статье представляется бухгалтерская отчетность, акты инвентаризации расчетов с покупателями, основания для признания безнадежной дебиторской задолженности (судебные решения, постановления судебных приставов об окончании исполнительного производства, а также приказы о списании дебиторской задолженности.
2. Данное поле можно использовать для пояснений организации.</t>
  </si>
  <si>
    <t>Дата возникновения задолженности</t>
  </si>
  <si>
    <t>Основание для отнесения к сомнительным долгам</t>
  </si>
  <si>
    <t>Наименование товара (услуги), задолженность за которые признана сомнительной</t>
  </si>
  <si>
    <t>Реквизиты приказа о создании резерва по сомнительным долгам</t>
  </si>
  <si>
    <t>Величина сомнительного долга, руб.</t>
  </si>
  <si>
    <t>Наименование муниципального образования Ставропольского края, на территории которого возникла задолженность</t>
  </si>
  <si>
    <t>Реквизиты нормативного правового акта органа местного самоуправления Ставропольского края о присвоении статуса ЕТО</t>
  </si>
  <si>
    <t>1 полугодие</t>
  </si>
  <si>
    <t>2 полугодие</t>
  </si>
  <si>
    <t>Отпуск ТЭ в сеть тепловой энергии собственного производства</t>
  </si>
  <si>
    <t>месяц</t>
  </si>
  <si>
    <t>объем НТ</t>
  </si>
  <si>
    <t>объем УТ</t>
  </si>
  <si>
    <t>калорийность</t>
  </si>
  <si>
    <t>Удельный расход ВОДЫ на выработку</t>
  </si>
  <si>
    <t>Удельный расход СТОКОВ на выработку</t>
  </si>
  <si>
    <t>1.Экономически обоснованные расходы на выплаты, предусмотренные коллективными договорами, должны быть заявлены с обязательным представлением в РТК Ставропольского края копии данных договоров. 
Данное поле можно использовать для пояснений организации.</t>
  </si>
  <si>
    <t>производство</t>
  </si>
  <si>
    <t>Наименование статьи (подстатьи ) затрат</t>
  </si>
  <si>
    <t>Представлены обосновывающие документы (с указанием реквизитов договоров)</t>
  </si>
  <si>
    <t>Количество страниц</t>
  </si>
  <si>
    <t>Ссылка на том/раздел/стр.</t>
  </si>
  <si>
    <t>Наличие конкурсных процедур (да/нет)</t>
  </si>
  <si>
    <t>Долгосрочные параметры регулирования (заполняется только при установлении ОРЕX)</t>
  </si>
  <si>
    <t>Подконтрольные (операционные) расходы (заполняется только при установлении ОРЕХ)</t>
  </si>
  <si>
    <t>Расходы на энергетические ресурсы</t>
  </si>
  <si>
    <t>Расходы из прибыли</t>
  </si>
  <si>
    <t>Корректировка необходимой валовой выручки</t>
  </si>
  <si>
    <t>Дата составления документа</t>
  </si>
  <si>
    <t>Подпись руководителя</t>
  </si>
  <si>
    <t>НВВ с учетом корректировки</t>
  </si>
  <si>
    <t>Арендная плата непроизводственных объектов</t>
  </si>
  <si>
    <t>2.8.</t>
  </si>
  <si>
    <r>
      <t>м</t>
    </r>
    <r>
      <rPr>
        <vertAlign val="superscript"/>
        <sz val="12"/>
        <rFont val="Times New Roman"/>
        <family val="1"/>
      </rPr>
      <t>3</t>
    </r>
  </si>
  <si>
    <r>
      <t>руб./м</t>
    </r>
    <r>
      <rPr>
        <vertAlign val="superscript"/>
        <sz val="12"/>
        <rFont val="Times New Roman"/>
        <family val="1"/>
      </rPr>
      <t>3</t>
    </r>
  </si>
  <si>
    <r>
      <t>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/Гкал</t>
    </r>
  </si>
  <si>
    <t>Наименование котельной</t>
  </si>
  <si>
    <t>Адрес расположения</t>
  </si>
  <si>
    <r>
      <rPr>
        <b/>
        <sz val="10"/>
        <rFont val="Arial"/>
        <family val="2"/>
      </rPr>
      <t xml:space="preserve">Производство </t>
    </r>
    <r>
      <rPr>
        <sz val="10"/>
        <rFont val="Arial"/>
        <family val="0"/>
      </rPr>
      <t>тепловой энергии</t>
    </r>
  </si>
  <si>
    <r>
      <rPr>
        <b/>
        <sz val="10"/>
        <rFont val="Arial"/>
        <family val="2"/>
      </rPr>
      <t xml:space="preserve">Передача </t>
    </r>
    <r>
      <rPr>
        <sz val="10"/>
        <rFont val="Arial"/>
        <family val="0"/>
      </rPr>
      <t>тепловой энергии</t>
    </r>
  </si>
  <si>
    <r>
      <rPr>
        <b/>
        <sz val="10"/>
        <rFont val="Arial"/>
        <family val="2"/>
      </rPr>
      <t>Производство</t>
    </r>
    <r>
      <rPr>
        <sz val="10"/>
        <rFont val="Arial"/>
        <family val="0"/>
      </rPr>
      <t xml:space="preserve"> тепловой энергии</t>
    </r>
  </si>
  <si>
    <r>
      <rPr>
        <b/>
        <sz val="10"/>
        <rFont val="Arial"/>
        <family val="2"/>
      </rPr>
      <t>Передача</t>
    </r>
    <r>
      <rPr>
        <sz val="10"/>
        <rFont val="Arial"/>
        <family val="0"/>
      </rPr>
      <t xml:space="preserve"> тепловой энергии</t>
    </r>
  </si>
  <si>
    <r>
      <t xml:space="preserve">Находится на постоянной консервации (выведена из эксплуатации), 
</t>
    </r>
    <r>
      <rPr>
        <i/>
        <sz val="10"/>
        <rFont val="Arial"/>
        <family val="2"/>
      </rPr>
      <t>да (указывается дата)/нет</t>
    </r>
  </si>
  <si>
    <t xml:space="preserve"> Установленая мощность котельной Гкал/ч</t>
  </si>
  <si>
    <r>
      <t xml:space="preserve">Находятся на постоянной консервации (выведены из эксплуатации или отключены), 
</t>
    </r>
    <r>
      <rPr>
        <i/>
        <sz val="10"/>
        <rFont val="Arial"/>
        <family val="2"/>
      </rPr>
      <t>да (указывается дата)/нет</t>
    </r>
  </si>
  <si>
    <t>Протяженность с учетом сетей ГВС ,м</t>
  </si>
  <si>
    <t>УЕ</t>
  </si>
  <si>
    <r>
      <t xml:space="preserve">Находятся на постоянной консервации (выведены из эксплуатации или отключены), 
</t>
    </r>
    <r>
      <rPr>
        <i/>
        <sz val="10"/>
        <rFont val="Arial"/>
        <family val="2"/>
      </rPr>
      <t>да (указывается дата)/не</t>
    </r>
    <r>
      <rPr>
        <sz val="10"/>
        <rFont val="Arial"/>
        <family val="0"/>
      </rPr>
      <t>т</t>
    </r>
  </si>
  <si>
    <t xml:space="preserve">котельная № </t>
  </si>
  <si>
    <t>котельная №</t>
  </si>
  <si>
    <t>Корректировка по итогам 2021 года (ΔНВВ)</t>
  </si>
  <si>
    <t>Предложение РТК на 2023 год</t>
  </si>
  <si>
    <t>ΔНВВ 2020</t>
  </si>
  <si>
    <r>
      <t>Q</t>
    </r>
    <r>
      <rPr>
        <i/>
        <vertAlign val="subscript"/>
        <sz val="12"/>
        <color indexed="10"/>
        <rFont val="Arial"/>
        <family val="2"/>
      </rPr>
      <t>кф</t>
    </r>
    <r>
      <rPr>
        <i/>
        <sz val="12"/>
        <color indexed="10"/>
        <rFont val="Arial"/>
        <family val="2"/>
      </rPr>
      <t xml:space="preserve"> 2021 (см. примечание)</t>
    </r>
  </si>
  <si>
    <t>Из заключения на 2022 год (остатки)</t>
  </si>
  <si>
    <r>
      <rPr>
        <i/>
        <sz val="12"/>
        <rFont val="Times New Roman CYR"/>
        <family val="0"/>
      </rPr>
      <t>ИНФОРМАЦИЯ</t>
    </r>
    <r>
      <rPr>
        <sz val="12"/>
        <rFont val="Times New Roman CYR"/>
        <family val="0"/>
      </rPr>
      <t xml:space="preserve">
об объектах основных средств, находящихся на балансе у организации, относимых на регулируемый вид деятельности и приобретенных (созданных) за счет средств целевого бюджетного финансирования</t>
    </r>
  </si>
  <si>
    <t>Наименование основного средства</t>
  </si>
  <si>
    <t>Дата постановки на бухгалтерский учет</t>
  </si>
  <si>
    <t>Инвентарный номер</t>
  </si>
  <si>
    <t>Балансовая (первоначальная) стоимость основного средства</t>
  </si>
  <si>
    <t>Остаточная стоимость основного средства</t>
  </si>
  <si>
    <t>ФИО</t>
  </si>
  <si>
    <t>Установлено на 2023 год</t>
  </si>
  <si>
    <t>Настоящим подтверждаем, что вышеуказанный перечень обосновывающих документов и материалов является полным, достоверным и исчерпывающим.</t>
  </si>
  <si>
    <t>Количество условных единиц 2024 года</t>
  </si>
  <si>
    <t>Индекс роста</t>
  </si>
  <si>
    <r>
      <t xml:space="preserve">1 </t>
    </r>
    <r>
      <rPr>
        <b/>
        <sz val="11"/>
        <rFont val="Arial"/>
        <family val="2"/>
      </rPr>
      <t>полугодие</t>
    </r>
  </si>
  <si>
    <r>
      <t xml:space="preserve">2 </t>
    </r>
    <r>
      <rPr>
        <b/>
        <sz val="11"/>
        <rFont val="Arial"/>
        <family val="2"/>
      </rPr>
      <t>полугодие</t>
    </r>
  </si>
  <si>
    <r>
      <t>руб/тыс.м</t>
    </r>
    <r>
      <rPr>
        <vertAlign val="superscript"/>
        <sz val="12"/>
        <rFont val="Arial"/>
        <family val="2"/>
      </rPr>
      <t>3</t>
    </r>
  </si>
  <si>
    <r>
      <t>руб/тыс.м</t>
    </r>
    <r>
      <rPr>
        <b/>
        <vertAlign val="superscript"/>
        <sz val="12"/>
        <rFont val="Arial"/>
        <family val="2"/>
      </rPr>
      <t>3</t>
    </r>
  </si>
  <si>
    <r>
      <t>оптовая цена на газ калорийностью 7900 ккал/м</t>
    </r>
    <r>
      <rPr>
        <vertAlign val="superscript"/>
        <sz val="12"/>
        <rFont val="Arial"/>
        <family val="2"/>
      </rPr>
      <t>3</t>
    </r>
  </si>
  <si>
    <t>3.2.1.</t>
  </si>
  <si>
    <t>Затраты на специальную надбавку к тарифам ООО "Газпром газораспределение Ставрополь"</t>
  </si>
  <si>
    <t>3-я группа (от 10 до 100 млн.м3)</t>
  </si>
  <si>
    <t>руб/тыс.м3</t>
  </si>
  <si>
    <t>4-я группа (от 1 до 10 млн.м3)</t>
  </si>
  <si>
    <t>5-я группа (от 0,1 до 1 млн.м3)</t>
  </si>
  <si>
    <t>6-я группа (от 0,01 до 0,1 млн.м3)</t>
  </si>
  <si>
    <t>7-я группа (менее 0,01 млн.м3)</t>
  </si>
  <si>
    <t>3.2.2.</t>
  </si>
  <si>
    <t>Расходы на услуги по транспортировке газа  АО "Газпром газораспределение Ставрополь":</t>
  </si>
  <si>
    <r>
      <t>3-я группа (от 10 до 100 млн.м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</si>
  <si>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>4-я группа (от 1 до 10 млн.м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</si>
  <si>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>5-я группа (от 0,1 до 1 млн.м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</si>
  <si>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>6-я группа (от 0,01 до 0,1 млн.м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</si>
  <si>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r>
      <t>7-я группа (менее 0,01 млн.м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)</t>
    </r>
  </si>
  <si>
    <t>Корректировка по итогам 2022 года (ΔНВВ)</t>
  </si>
  <si>
    <t>Установлено на 2024 год</t>
  </si>
  <si>
    <t>План 2025 год</t>
  </si>
  <si>
    <t>Перечень документов (материалов), представленных к тарифному регулированию на 2025 год</t>
  </si>
  <si>
    <t xml:space="preserve"> РАСЧЕТ 
УЕ по производству и передаче тепловой энергии  на 2025 год</t>
  </si>
  <si>
    <t>Количество условных единиц (факт 2023 года)</t>
  </si>
  <si>
    <t>Количество условных единиц (план 2025 года)</t>
  </si>
  <si>
    <t>Фактическая стоимость  мероприятия за 2023 год, тыс.рублей без учета НДС</t>
  </si>
  <si>
    <t xml:space="preserve">Плановая стоимость  мероприятия на 2023 год согласно инвестиционной программе, тыс.рублей без учета НДС </t>
  </si>
  <si>
    <t>Заполняется при наличии утвержденной инвестиционной программы в 2023 году</t>
  </si>
  <si>
    <t xml:space="preserve">корректировка необходимой валовой выручки, осуществляемая в связи с неисполнением инвестиционной программы в 2023 году
</t>
  </si>
  <si>
    <t>Заполняется при наличии утвержденной инвестиционной программы на 2025 год</t>
  </si>
  <si>
    <t>Расчёт присоединённой нагрузки (договорной) на 2025 год</t>
  </si>
  <si>
    <t>ПЛАН полезного отпуска тепловой энергии, отпускаемой населению Ставропольского края на 2025 год</t>
  </si>
  <si>
    <t>2025 год</t>
  </si>
  <si>
    <t>ПЛАН полезного отпуска тепловой энергии, отпускаемой потребителям на 2025 год</t>
  </si>
  <si>
    <t>Форма 46-ТЭ за 2023 год</t>
  </si>
  <si>
    <t>Установлено на 2025 год</t>
  </si>
  <si>
    <t>Предложение организации на 2025 год</t>
  </si>
  <si>
    <t>Предложение экспертов РТК Ставропольского края на 2025 год</t>
  </si>
  <si>
    <t>Операционные (подконтрольные) расходы на 2025 год</t>
  </si>
  <si>
    <t>Операционные (подконтрольные)  расходы, установленные на 2024 год</t>
  </si>
  <si>
    <t>Индекс потребительских цен на 2025 год</t>
  </si>
  <si>
    <t>Индекс эффективности ОР на 2025 год</t>
  </si>
  <si>
    <t>Количество условных единиц 2025 года</t>
  </si>
  <si>
    <t>Фактические показатели 2023 года</t>
  </si>
  <si>
    <t>Ставка 1 разряда на 1 января 2025 г.</t>
  </si>
  <si>
    <t>Преложение экспертов РТК Ставропольского края на 2025 год</t>
  </si>
  <si>
    <t>Величина амортизационных отчислений по итогам 2023 года</t>
  </si>
  <si>
    <t>Резерв по сомнительным долгам на 2025 год</t>
  </si>
  <si>
    <t>1. В целях подтверждения экономической обоснованности понесенных организацией расходов по данной статье представляется бухгалтерская отчетность, акты инвентаризации расчетов с покупателями, основания для отнесения к сомнительным долгам, приказы о создании резерва по сомниетльным долгам, а также копия нормативного правового акта органа местного самоуправления Ставропольского края о присвоении статуса ЕТО и форма № 22-ЖКХ за 2023 год.
2. Данное поле можно использовать для пояснений организации.</t>
  </si>
  <si>
    <t>Безнадежная дебиторская задолженность по итогам 2023 года</t>
  </si>
  <si>
    <t>всего за 2025 год</t>
  </si>
  <si>
    <r>
      <t xml:space="preserve">Расчет переводного коэффициента калорийности природного газа по актам сдачи-приема газа за 2023 год (по договору № 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от )</t>
    </r>
  </si>
  <si>
    <t>1. Калорийность газа должна быть подтверждена помесячными актами сдачи-приема газа, представленными поставщиком газа (АО "Газпром межрегионгаз Ставрополь") за 2023 год. 
2. К тарифному регулированию на 2025 год представляется копия договора о поставке газа.
3. Данное поле можно использовать для пояснений организации.</t>
  </si>
  <si>
    <t>Принято на 2024 год</t>
  </si>
  <si>
    <t>ΔНВВ 2023</t>
  </si>
  <si>
    <r>
      <t xml:space="preserve">НВВ </t>
    </r>
    <r>
      <rPr>
        <b/>
        <vertAlign val="subscript"/>
        <sz val="12"/>
        <rFont val="Arial"/>
        <family val="2"/>
      </rPr>
      <t>факт</t>
    </r>
    <r>
      <rPr>
        <b/>
        <sz val="12"/>
        <rFont val="Arial"/>
        <family val="2"/>
      </rPr>
      <t xml:space="preserve"> 2023</t>
    </r>
  </si>
  <si>
    <r>
      <t xml:space="preserve">ОР </t>
    </r>
    <r>
      <rPr>
        <vertAlign val="subscript"/>
        <sz val="12"/>
        <rFont val="Arial"/>
        <family val="2"/>
      </rPr>
      <t>факт</t>
    </r>
    <r>
      <rPr>
        <sz val="12"/>
        <rFont val="Arial"/>
        <family val="2"/>
      </rPr>
      <t xml:space="preserve"> 203</t>
    </r>
  </si>
  <si>
    <r>
      <t xml:space="preserve">НР </t>
    </r>
    <r>
      <rPr>
        <vertAlign val="subscript"/>
        <sz val="12"/>
        <rFont val="Arial"/>
        <family val="2"/>
      </rPr>
      <t>факт</t>
    </r>
    <r>
      <rPr>
        <sz val="12"/>
        <rFont val="Arial"/>
        <family val="2"/>
      </rPr>
      <t xml:space="preserve"> 2023</t>
    </r>
  </si>
  <si>
    <r>
      <t xml:space="preserve">РЭ </t>
    </r>
    <r>
      <rPr>
        <vertAlign val="subscript"/>
        <sz val="12"/>
        <rFont val="Arial"/>
        <family val="2"/>
      </rPr>
      <t>факт</t>
    </r>
    <r>
      <rPr>
        <sz val="12"/>
        <rFont val="Arial"/>
        <family val="2"/>
      </rPr>
      <t xml:space="preserve"> 2023</t>
    </r>
  </si>
  <si>
    <r>
      <t xml:space="preserve">РТ </t>
    </r>
    <r>
      <rPr>
        <i/>
        <vertAlign val="subscript"/>
        <sz val="12"/>
        <rFont val="Arial"/>
        <family val="2"/>
      </rPr>
      <t>факт</t>
    </r>
    <r>
      <rPr>
        <i/>
        <sz val="12"/>
        <rFont val="Arial"/>
        <family val="2"/>
      </rPr>
      <t xml:space="preserve"> 2023</t>
    </r>
  </si>
  <si>
    <t>b 2023</t>
  </si>
  <si>
    <r>
      <t>ЦТ</t>
    </r>
    <r>
      <rPr>
        <i/>
        <vertAlign val="subscript"/>
        <sz val="12"/>
        <rFont val="Arial"/>
        <family val="2"/>
      </rPr>
      <t>факт</t>
    </r>
    <r>
      <rPr>
        <i/>
        <sz val="12"/>
        <rFont val="Arial"/>
        <family val="2"/>
      </rPr>
      <t xml:space="preserve"> 2023</t>
    </r>
  </si>
  <si>
    <r>
      <t xml:space="preserve">РР </t>
    </r>
    <r>
      <rPr>
        <vertAlign val="subscript"/>
        <sz val="12"/>
        <rFont val="Arial"/>
        <family val="2"/>
      </rPr>
      <t>факт</t>
    </r>
    <r>
      <rPr>
        <sz val="12"/>
        <rFont val="Arial"/>
        <family val="2"/>
      </rPr>
      <t xml:space="preserve"> 2023</t>
    </r>
  </si>
  <si>
    <r>
      <t xml:space="preserve">П </t>
    </r>
    <r>
      <rPr>
        <vertAlign val="subscript"/>
        <sz val="12"/>
        <rFont val="Arial"/>
        <family val="2"/>
      </rPr>
      <t>факт</t>
    </r>
    <r>
      <rPr>
        <sz val="12"/>
        <rFont val="Arial"/>
        <family val="2"/>
      </rPr>
      <t xml:space="preserve"> 2023</t>
    </r>
  </si>
  <si>
    <r>
      <t xml:space="preserve">НД </t>
    </r>
    <r>
      <rPr>
        <vertAlign val="subscript"/>
        <sz val="12"/>
        <rFont val="Arial"/>
        <family val="2"/>
      </rPr>
      <t>утв.</t>
    </r>
    <r>
      <rPr>
        <sz val="12"/>
        <rFont val="Arial"/>
        <family val="2"/>
      </rPr>
      <t xml:space="preserve"> 2023</t>
    </r>
  </si>
  <si>
    <r>
      <t xml:space="preserve">ДД </t>
    </r>
    <r>
      <rPr>
        <vertAlign val="subscript"/>
        <sz val="12"/>
        <rFont val="Arial"/>
        <family val="2"/>
      </rPr>
      <t>утв.</t>
    </r>
    <r>
      <rPr>
        <sz val="12"/>
        <rFont val="Arial"/>
        <family val="2"/>
      </rPr>
      <t xml:space="preserve"> 2023</t>
    </r>
  </si>
  <si>
    <r>
      <t xml:space="preserve">РПП </t>
    </r>
    <r>
      <rPr>
        <vertAlign val="subscript"/>
        <sz val="12"/>
        <rFont val="Arial"/>
        <family val="2"/>
      </rPr>
      <t>утв.</t>
    </r>
    <r>
      <rPr>
        <sz val="12"/>
        <rFont val="Arial"/>
        <family val="2"/>
      </rPr>
      <t xml:space="preserve"> 2023</t>
    </r>
  </si>
  <si>
    <t>ТВ 2023</t>
  </si>
  <si>
    <t>ИПЦ 2024</t>
  </si>
  <si>
    <t>ИПЦ 2025</t>
  </si>
  <si>
    <t>ΔКНК 2024</t>
  </si>
  <si>
    <t>Фактические показатели за 2023 год</t>
  </si>
  <si>
    <t>Факт 2023 год</t>
  </si>
  <si>
    <t>Производственная программа в сфере централизованного горячего водоснабжения на 2025 год:</t>
  </si>
  <si>
    <t>ЗАПОЛНЯТЬ НЕОБХОДИМО ПО КАЖДОМУ МУНИЦИПАЛЬНОМУ ОБРАЗОВАНИЮ ОТДЕЛЬНО</t>
  </si>
  <si>
    <r>
      <t xml:space="preserve">1.Размер амортизационных отчислений должен быть подтвержден  </t>
    </r>
    <r>
      <rPr>
        <b/>
        <sz val="12"/>
        <color indexed="10"/>
        <rFont val="Times New Roman"/>
        <family val="1"/>
      </rPr>
      <t>пообъектной ведомостью начислений за 2023 год. Ведомость должна быть подготовлена по правилам, действующим до перехода на применение ФСБУ 6/2020 "Основные средства", с ОБЯЗАТЕЛЬНЫМ указанием амортизационной группы</t>
    </r>
    <r>
      <rPr>
        <sz val="12"/>
        <color indexed="10"/>
        <rFont val="Times New Roman"/>
        <family val="1"/>
      </rPr>
      <t xml:space="preserve"> в соответствии с Классификацией основных средств, включаемых в амортизационные группы, утвержденной постановлением Правительства Российской Федерации от 01января 2002 г. № 1. 
2.Данное поле можно использовать для пояснений организации.</t>
    </r>
  </si>
  <si>
    <t>1.К тарифному регулированию на 2025 год представляется копия договора о воды (водоотведенния). 
2.Данное поле можно использовать для пояснений организации.</t>
  </si>
  <si>
    <t>Корректировка по итогам 2023 года (ΔНВВ)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</si>
</sst>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0_ ;\-#,##0.00\ "/>
    <numFmt numFmtId="179" formatCode="_-* #,##0\ _F_-;\-* #,##0\ _F_-;_-* &quot;-&quot;\ _F_-;_-@_-"/>
    <numFmt numFmtId="180" formatCode="_-* #,##0.00\ _F_-;\-* #,##0.00\ _F_-;_-* &quot;-&quot;??\ _F_-;_-@_-"/>
    <numFmt numFmtId="181" formatCode="0.0%"/>
    <numFmt numFmtId="182" formatCode="0.000"/>
    <numFmt numFmtId="183" formatCode="0.0000"/>
    <numFmt numFmtId="184" formatCode="#,##0.000"/>
    <numFmt numFmtId="185" formatCode="#,##0.0"/>
    <numFmt numFmtId="186" formatCode="0.0"/>
    <numFmt numFmtId="187" formatCode="#,##0.0_ ;\-#,##0.0\ "/>
    <numFmt numFmtId="188" formatCode="#,##0_ ;\-#,##0\ "/>
    <numFmt numFmtId="189" formatCode="0.00000"/>
    <numFmt numFmtId="190" formatCode="0.000000"/>
    <numFmt numFmtId="191" formatCode="[$-FC19]d\ mmmm\ yyyy\ &quot;г.&quot;"/>
    <numFmt numFmtId="192" formatCode="0.00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"/>
    <numFmt numFmtId="198" formatCode="0.0000000"/>
    <numFmt numFmtId="199" formatCode="0.00000000"/>
    <numFmt numFmtId="200" formatCode="0.000000000"/>
    <numFmt numFmtId="201" formatCode="0.0000000000"/>
    <numFmt numFmtId="202" formatCode="0.00000000000"/>
    <numFmt numFmtId="203" formatCode="0.000000000000"/>
    <numFmt numFmtId="204" formatCode="0.0000000000000"/>
    <numFmt numFmtId="205" formatCode="0.00000000000000"/>
    <numFmt numFmtId="206" formatCode="0.000000000000000"/>
    <numFmt numFmtId="207" formatCode="0.0000%"/>
    <numFmt numFmtId="208" formatCode="0.00000%"/>
    <numFmt numFmtId="209" formatCode="0.000000%"/>
    <numFmt numFmtId="210" formatCode="#,##0.00000"/>
    <numFmt numFmtId="211" formatCode="#,##0.000000"/>
    <numFmt numFmtId="212" formatCode="#,##0.00000000"/>
  </numFmts>
  <fonts count="190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Times New Roman"/>
      <family val="1"/>
    </font>
    <font>
      <sz val="8"/>
      <name val="Helvetica-Narrow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12"/>
      <color indexed="8"/>
      <name val="Times New Roman"/>
      <family val="2"/>
    </font>
    <font>
      <sz val="9"/>
      <color indexed="17"/>
      <name val="Arial"/>
      <family val="2"/>
    </font>
    <font>
      <u val="single"/>
      <sz val="10"/>
      <color indexed="12"/>
      <name val="Times New Roman Cyr"/>
      <family val="0"/>
    </font>
    <font>
      <b/>
      <sz val="10"/>
      <name val="Times New Roman CYR"/>
      <family val="0"/>
    </font>
    <font>
      <sz val="9"/>
      <name val="Times New Roman Cyr"/>
      <family val="1"/>
    </font>
    <font>
      <b/>
      <vertAlign val="superscript"/>
      <sz val="12"/>
      <name val="Times New Roman"/>
      <family val="1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9"/>
      <name val="Tahoma"/>
      <family val="2"/>
    </font>
    <font>
      <sz val="7"/>
      <name val="Times New Roman"/>
      <family val="1"/>
    </font>
    <font>
      <b/>
      <vertAlign val="subscript"/>
      <sz val="12"/>
      <name val="Times New Roman"/>
      <family val="1"/>
    </font>
    <font>
      <u val="single"/>
      <sz val="12"/>
      <color indexed="12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3"/>
      <name val="Times New Roman"/>
      <family val="1"/>
    </font>
    <font>
      <sz val="12"/>
      <color indexed="9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11"/>
      <color indexed="8"/>
      <name val="Arial"/>
      <family val="2"/>
    </font>
    <font>
      <b/>
      <sz val="16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0"/>
    </font>
    <font>
      <b/>
      <sz val="11"/>
      <name val="Arial Cyr"/>
      <family val="0"/>
    </font>
    <font>
      <b/>
      <sz val="10"/>
      <color indexed="10"/>
      <name val="Times New Roman CYR"/>
      <family val="0"/>
    </font>
    <font>
      <sz val="10"/>
      <color indexed="10"/>
      <name val="Times New Roman CYR"/>
      <family val="0"/>
    </font>
    <font>
      <b/>
      <sz val="10"/>
      <color indexed="12"/>
      <name val="Times New Roman CYR"/>
      <family val="0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36"/>
      <name val="Arial"/>
      <family val="2"/>
    </font>
    <font>
      <b/>
      <vertAlign val="subscript"/>
      <sz val="12"/>
      <name val="Arial"/>
      <family val="2"/>
    </font>
    <font>
      <vertAlign val="subscript"/>
      <sz val="12"/>
      <name val="Arial"/>
      <family val="2"/>
    </font>
    <font>
      <i/>
      <vertAlign val="subscript"/>
      <sz val="12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Times New Roman"/>
      <family val="1"/>
    </font>
    <font>
      <i/>
      <vertAlign val="subscript"/>
      <sz val="12"/>
      <color indexed="10"/>
      <name val="Arial"/>
      <family val="2"/>
    </font>
    <font>
      <b/>
      <sz val="9"/>
      <name val="Tahoma"/>
      <family val="2"/>
    </font>
    <font>
      <b/>
      <i/>
      <sz val="16"/>
      <name val="Arial"/>
      <family val="2"/>
    </font>
    <font>
      <i/>
      <sz val="10"/>
      <color indexed="10"/>
      <name val="Arial"/>
      <family val="2"/>
    </font>
    <font>
      <i/>
      <vertAlign val="superscript"/>
      <sz val="12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b/>
      <i/>
      <sz val="11"/>
      <name val="Arial"/>
      <family val="2"/>
    </font>
    <font>
      <sz val="10"/>
      <color indexed="9"/>
      <name val="Times New Roman CYR"/>
      <family val="0"/>
    </font>
    <font>
      <b/>
      <sz val="14"/>
      <color indexed="9"/>
      <name val="Times New Roman Cyr"/>
      <family val="0"/>
    </font>
    <font>
      <b/>
      <sz val="13"/>
      <name val="Arial"/>
      <family val="2"/>
    </font>
    <font>
      <i/>
      <sz val="9"/>
      <name val="Arial"/>
      <family val="2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name val="Times New Roman CYR"/>
      <family val="0"/>
    </font>
    <font>
      <i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i/>
      <sz val="14"/>
      <color indexed="10"/>
      <name val="Arial"/>
      <family val="2"/>
    </font>
    <font>
      <sz val="11"/>
      <color indexed="10"/>
      <name val="Arial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8"/>
      <name val="Segoe UI"/>
      <family val="2"/>
    </font>
    <font>
      <b/>
      <u val="single"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u val="single"/>
      <sz val="12"/>
      <color indexed="8"/>
      <name val="Times New Roman CYR"/>
      <family val="0"/>
    </font>
    <font>
      <b/>
      <sz val="14"/>
      <color indexed="8"/>
      <name val="Times New Roman CYR"/>
      <family val="0"/>
    </font>
    <font>
      <sz val="11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9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i/>
      <sz val="12"/>
      <color rgb="FFFF0000"/>
      <name val="Arial"/>
      <family val="2"/>
    </font>
    <font>
      <i/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4"/>
      <color rgb="FFFF0000"/>
      <name val="Arial"/>
      <family val="2"/>
    </font>
    <font>
      <b/>
      <sz val="9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9"/>
      <color rgb="FFFF0000"/>
      <name val="Times New Roman"/>
      <family val="1"/>
    </font>
    <font>
      <sz val="12"/>
      <color rgb="FFFF0000"/>
      <name val="Arial"/>
      <family val="2"/>
    </font>
    <font>
      <b/>
      <sz val="8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53"/>
      </patternFill>
    </fill>
    <fill>
      <patternFill patternType="gray0625">
        <fgColor indexed="5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CC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52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8" fillId="2" borderId="0" applyNumberFormat="0" applyBorder="0" applyAlignment="0" applyProtection="0"/>
    <xf numFmtId="0" fontId="34" fillId="3" borderId="0" applyNumberFormat="0" applyBorder="0" applyAlignment="0" applyProtection="0"/>
    <xf numFmtId="0" fontId="158" fillId="4" borderId="0" applyNumberFormat="0" applyBorder="0" applyAlignment="0" applyProtection="0"/>
    <xf numFmtId="0" fontId="34" fillId="5" borderId="0" applyNumberFormat="0" applyBorder="0" applyAlignment="0" applyProtection="0"/>
    <xf numFmtId="0" fontId="158" fillId="6" borderId="0" applyNumberFormat="0" applyBorder="0" applyAlignment="0" applyProtection="0"/>
    <xf numFmtId="0" fontId="34" fillId="7" borderId="0" applyNumberFormat="0" applyBorder="0" applyAlignment="0" applyProtection="0"/>
    <xf numFmtId="0" fontId="158" fillId="8" borderId="0" applyNumberFormat="0" applyBorder="0" applyAlignment="0" applyProtection="0"/>
    <xf numFmtId="0" fontId="34" fillId="9" borderId="0" applyNumberFormat="0" applyBorder="0" applyAlignment="0" applyProtection="0"/>
    <xf numFmtId="0" fontId="158" fillId="10" borderId="0" applyNumberFormat="0" applyBorder="0" applyAlignment="0" applyProtection="0"/>
    <xf numFmtId="0" fontId="34" fillId="11" borderId="0" applyNumberFormat="0" applyBorder="0" applyAlignment="0" applyProtection="0"/>
    <xf numFmtId="0" fontId="158" fillId="12" borderId="0" applyNumberFormat="0" applyBorder="0" applyAlignment="0" applyProtection="0"/>
    <xf numFmtId="0" fontId="34" fillId="13" borderId="0" applyNumberFormat="0" applyBorder="0" applyAlignment="0" applyProtection="0"/>
    <xf numFmtId="0" fontId="158" fillId="14" borderId="0" applyNumberFormat="0" applyBorder="0" applyAlignment="0" applyProtection="0"/>
    <xf numFmtId="0" fontId="34" fillId="15" borderId="0" applyNumberFormat="0" applyBorder="0" applyAlignment="0" applyProtection="0"/>
    <xf numFmtId="0" fontId="158" fillId="16" borderId="0" applyNumberFormat="0" applyBorder="0" applyAlignment="0" applyProtection="0"/>
    <xf numFmtId="0" fontId="34" fillId="17" borderId="0" applyNumberFormat="0" applyBorder="0" applyAlignment="0" applyProtection="0"/>
    <xf numFmtId="0" fontId="158" fillId="18" borderId="0" applyNumberFormat="0" applyBorder="0" applyAlignment="0" applyProtection="0"/>
    <xf numFmtId="0" fontId="34" fillId="19" borderId="0" applyNumberFormat="0" applyBorder="0" applyAlignment="0" applyProtection="0"/>
    <xf numFmtId="0" fontId="158" fillId="20" borderId="0" applyNumberFormat="0" applyBorder="0" applyAlignment="0" applyProtection="0"/>
    <xf numFmtId="0" fontId="34" fillId="9" borderId="0" applyNumberFormat="0" applyBorder="0" applyAlignment="0" applyProtection="0"/>
    <xf numFmtId="0" fontId="158" fillId="21" borderId="0" applyNumberFormat="0" applyBorder="0" applyAlignment="0" applyProtection="0"/>
    <xf numFmtId="0" fontId="34" fillId="15" borderId="0" applyNumberFormat="0" applyBorder="0" applyAlignment="0" applyProtection="0"/>
    <xf numFmtId="0" fontId="158" fillId="22" borderId="0" applyNumberFormat="0" applyBorder="0" applyAlignment="0" applyProtection="0"/>
    <xf numFmtId="0" fontId="34" fillId="23" borderId="0" applyNumberFormat="0" applyBorder="0" applyAlignment="0" applyProtection="0"/>
    <xf numFmtId="0" fontId="159" fillId="24" borderId="0" applyNumberFormat="0" applyBorder="0" applyAlignment="0" applyProtection="0"/>
    <xf numFmtId="0" fontId="35" fillId="25" borderId="0" applyNumberFormat="0" applyBorder="0" applyAlignment="0" applyProtection="0"/>
    <xf numFmtId="0" fontId="159" fillId="26" borderId="0" applyNumberFormat="0" applyBorder="0" applyAlignment="0" applyProtection="0"/>
    <xf numFmtId="0" fontId="35" fillId="17" borderId="0" applyNumberFormat="0" applyBorder="0" applyAlignment="0" applyProtection="0"/>
    <xf numFmtId="0" fontId="159" fillId="27" borderId="0" applyNumberFormat="0" applyBorder="0" applyAlignment="0" applyProtection="0"/>
    <xf numFmtId="0" fontId="35" fillId="19" borderId="0" applyNumberFormat="0" applyBorder="0" applyAlignment="0" applyProtection="0"/>
    <xf numFmtId="0" fontId="159" fillId="28" borderId="0" applyNumberFormat="0" applyBorder="0" applyAlignment="0" applyProtection="0"/>
    <xf numFmtId="0" fontId="35" fillId="29" borderId="0" applyNumberFormat="0" applyBorder="0" applyAlignment="0" applyProtection="0"/>
    <xf numFmtId="0" fontId="159" fillId="30" borderId="0" applyNumberFormat="0" applyBorder="0" applyAlignment="0" applyProtection="0"/>
    <xf numFmtId="0" fontId="35" fillId="31" borderId="0" applyNumberFormat="0" applyBorder="0" applyAlignment="0" applyProtection="0"/>
    <xf numFmtId="0" fontId="159" fillId="32" borderId="0" applyNumberFormat="0" applyBorder="0" applyAlignment="0" applyProtection="0"/>
    <xf numFmtId="0" fontId="35" fillId="33" borderId="0" applyNumberFormat="0" applyBorder="0" applyAlignment="0" applyProtection="0"/>
    <xf numFmtId="0" fontId="159" fillId="34" borderId="0" applyNumberFormat="0" applyBorder="0" applyAlignment="0" applyProtection="0"/>
    <xf numFmtId="0" fontId="35" fillId="35" borderId="0" applyNumberFormat="0" applyBorder="0" applyAlignment="0" applyProtection="0"/>
    <xf numFmtId="0" fontId="159" fillId="36" borderId="0" applyNumberFormat="0" applyBorder="0" applyAlignment="0" applyProtection="0"/>
    <xf numFmtId="0" fontId="35" fillId="37" borderId="0" applyNumberFormat="0" applyBorder="0" applyAlignment="0" applyProtection="0"/>
    <xf numFmtId="0" fontId="159" fillId="38" borderId="0" applyNumberFormat="0" applyBorder="0" applyAlignment="0" applyProtection="0"/>
    <xf numFmtId="0" fontId="35" fillId="39" borderId="0" applyNumberFormat="0" applyBorder="0" applyAlignment="0" applyProtection="0"/>
    <xf numFmtId="0" fontId="159" fillId="40" borderId="0" applyNumberFormat="0" applyBorder="0" applyAlignment="0" applyProtection="0"/>
    <xf numFmtId="0" fontId="35" fillId="29" borderId="0" applyNumberFormat="0" applyBorder="0" applyAlignment="0" applyProtection="0"/>
    <xf numFmtId="0" fontId="159" fillId="41" borderId="0" applyNumberFormat="0" applyBorder="0" applyAlignment="0" applyProtection="0"/>
    <xf numFmtId="0" fontId="35" fillId="31" borderId="0" applyNumberFormat="0" applyBorder="0" applyAlignment="0" applyProtection="0"/>
    <xf numFmtId="0" fontId="159" fillId="42" borderId="0" applyNumberFormat="0" applyBorder="0" applyAlignment="0" applyProtection="0"/>
    <xf numFmtId="0" fontId="35" fillId="43" borderId="0" applyNumberFormat="0" applyBorder="0" applyAlignment="0" applyProtection="0"/>
    <xf numFmtId="0" fontId="160" fillId="44" borderId="1" applyNumberFormat="0" applyAlignment="0" applyProtection="0"/>
    <xf numFmtId="0" fontId="36" fillId="13" borderId="2" applyNumberFormat="0" applyAlignment="0" applyProtection="0"/>
    <xf numFmtId="0" fontId="161" fillId="45" borderId="3" applyNumberFormat="0" applyAlignment="0" applyProtection="0"/>
    <xf numFmtId="0" fontId="37" fillId="46" borderId="4" applyNumberFormat="0" applyAlignment="0" applyProtection="0"/>
    <xf numFmtId="0" fontId="162" fillId="45" borderId="1" applyNumberFormat="0" applyAlignment="0" applyProtection="0"/>
    <xf numFmtId="0" fontId="38" fillId="46" borderId="2" applyNumberFormat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63" fillId="0" borderId="5" applyNumberFormat="0" applyFill="0" applyAlignment="0" applyProtection="0"/>
    <xf numFmtId="0" fontId="39" fillId="0" borderId="6" applyNumberFormat="0" applyFill="0" applyAlignment="0" applyProtection="0"/>
    <xf numFmtId="0" fontId="164" fillId="0" borderId="7" applyNumberFormat="0" applyFill="0" applyAlignment="0" applyProtection="0"/>
    <xf numFmtId="0" fontId="40" fillId="0" borderId="8" applyNumberFormat="0" applyFill="0" applyAlignment="0" applyProtection="0"/>
    <xf numFmtId="0" fontId="165" fillId="0" borderId="9" applyNumberFormat="0" applyFill="0" applyAlignment="0" applyProtection="0"/>
    <xf numFmtId="0" fontId="41" fillId="0" borderId="10" applyNumberFormat="0" applyFill="0" applyAlignment="0" applyProtection="0"/>
    <xf numFmtId="0" fontId="16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6" fillId="0" borderId="11" applyNumberFormat="0" applyFill="0" applyAlignment="0" applyProtection="0"/>
    <xf numFmtId="0" fontId="42" fillId="0" borderId="12" applyNumberFormat="0" applyFill="0" applyAlignment="0" applyProtection="0"/>
    <xf numFmtId="0" fontId="167" fillId="47" borderId="13" applyNumberFormat="0" applyAlignment="0" applyProtection="0"/>
    <xf numFmtId="0" fontId="43" fillId="48" borderId="14" applyNumberFormat="0" applyAlignment="0" applyProtection="0"/>
    <xf numFmtId="0" fontId="16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9" fillId="49" borderId="0" applyNumberFormat="0" applyBorder="0" applyAlignment="0" applyProtection="0"/>
    <xf numFmtId="0" fontId="44" fillId="50" borderId="0" applyNumberFormat="0" applyBorder="0" applyAlignment="0" applyProtection="0"/>
    <xf numFmtId="49" fontId="57" fillId="0" borderId="0" applyBorder="0">
      <alignment vertical="top"/>
      <protection/>
    </xf>
    <xf numFmtId="0" fontId="0" fillId="0" borderId="0">
      <alignment/>
      <protection/>
    </xf>
    <xf numFmtId="0" fontId="18" fillId="0" borderId="0">
      <alignment/>
      <protection/>
    </xf>
    <xf numFmtId="0" fontId="170" fillId="0" borderId="0">
      <alignment/>
      <protection/>
    </xf>
    <xf numFmtId="0" fontId="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0" fillId="0" borderId="0">
      <alignment/>
      <protection/>
    </xf>
    <xf numFmtId="0" fontId="171" fillId="0" borderId="0">
      <alignment/>
      <protection/>
    </xf>
    <xf numFmtId="0" fontId="158" fillId="0" borderId="0">
      <alignment/>
      <protection/>
    </xf>
    <xf numFmtId="0" fontId="15" fillId="0" borderId="0">
      <alignment/>
      <protection/>
    </xf>
    <xf numFmtId="0" fontId="15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58" fillId="0" borderId="0">
      <alignment/>
      <protection/>
    </xf>
    <xf numFmtId="0" fontId="19" fillId="0" borderId="0">
      <alignment/>
      <protection/>
    </xf>
    <xf numFmtId="0" fontId="15" fillId="0" borderId="0">
      <alignment/>
      <protection/>
    </xf>
    <xf numFmtId="0" fontId="61" fillId="0" borderId="0">
      <alignment/>
      <protection/>
    </xf>
    <xf numFmtId="0" fontId="15" fillId="0" borderId="0">
      <alignment/>
      <protection/>
    </xf>
    <xf numFmtId="0" fontId="61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0" fillId="0" borderId="0" applyNumberFormat="0" applyFill="0" applyBorder="0" applyAlignment="0" applyProtection="0"/>
    <xf numFmtId="0" fontId="172" fillId="51" borderId="0" applyNumberFormat="0" applyBorder="0" applyAlignment="0" applyProtection="0"/>
    <xf numFmtId="0" fontId="45" fillId="5" borderId="0" applyNumberFormat="0" applyBorder="0" applyAlignment="0" applyProtection="0"/>
    <xf numFmtId="0" fontId="1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34" fillId="53" borderId="16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4" fillId="0" borderId="17" applyNumberFormat="0" applyFill="0" applyAlignment="0" applyProtection="0"/>
    <xf numFmtId="0" fontId="47" fillId="0" borderId="18" applyNumberFormat="0" applyFill="0" applyAlignment="0" applyProtection="0"/>
    <xf numFmtId="0" fontId="17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0" fontId="176" fillId="54" borderId="0" applyNumberFormat="0" applyBorder="0" applyAlignment="0" applyProtection="0"/>
    <xf numFmtId="0" fontId="50" fillId="7" borderId="0" applyNumberFormat="0" applyBorder="0" applyAlignment="0" applyProtection="0"/>
    <xf numFmtId="0" fontId="32" fillId="0" borderId="0">
      <alignment/>
      <protection/>
    </xf>
  </cellStyleXfs>
  <cellXfs count="30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wrapText="1"/>
    </xf>
    <xf numFmtId="0" fontId="24" fillId="0" borderId="0" xfId="111" applyFont="1">
      <alignment/>
      <protection/>
    </xf>
    <xf numFmtId="0" fontId="24" fillId="0" borderId="0" xfId="111" applyFont="1" applyFill="1">
      <alignment/>
      <protection/>
    </xf>
    <xf numFmtId="0" fontId="25" fillId="0" borderId="0" xfId="111" applyFont="1">
      <alignment/>
      <protection/>
    </xf>
    <xf numFmtId="0" fontId="27" fillId="0" borderId="0" xfId="111" applyFont="1">
      <alignment/>
      <protection/>
    </xf>
    <xf numFmtId="0" fontId="24" fillId="0" borderId="0" xfId="111" applyFont="1" applyAlignment="1">
      <alignment horizontal="center" vertical="center"/>
      <protection/>
    </xf>
    <xf numFmtId="0" fontId="27" fillId="55" borderId="0" xfId="111" applyFont="1" applyFill="1" applyAlignment="1">
      <alignment horizontal="center" vertical="center"/>
      <protection/>
    </xf>
    <xf numFmtId="0" fontId="26" fillId="0" borderId="0" xfId="111" applyFont="1" applyAlignment="1">
      <alignment vertical="center"/>
      <protection/>
    </xf>
    <xf numFmtId="0" fontId="28" fillId="0" borderId="0" xfId="111" applyFont="1">
      <alignment/>
      <protection/>
    </xf>
    <xf numFmtId="0" fontId="18" fillId="0" borderId="0" xfId="103" applyFill="1">
      <alignment/>
      <protection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26" fillId="0" borderId="0" xfId="111" applyFont="1" applyFill="1" applyAlignment="1">
      <alignment vertical="center"/>
      <protection/>
    </xf>
    <xf numFmtId="0" fontId="16" fillId="0" borderId="0" xfId="111" applyFont="1" applyBorder="1" applyAlignment="1" applyProtection="1">
      <alignment/>
      <protection locked="0"/>
    </xf>
    <xf numFmtId="0" fontId="16" fillId="0" borderId="0" xfId="111" applyFont="1" applyProtection="1">
      <alignment/>
      <protection locked="0"/>
    </xf>
    <xf numFmtId="0" fontId="21" fillId="0" borderId="0" xfId="111" applyFont="1" applyBorder="1" applyAlignment="1" applyProtection="1">
      <alignment horizontal="center"/>
      <protection locked="0"/>
    </xf>
    <xf numFmtId="0" fontId="21" fillId="0" borderId="0" xfId="111" applyFont="1" applyAlignment="1" applyProtection="1">
      <alignment/>
      <protection locked="0"/>
    </xf>
    <xf numFmtId="0" fontId="21" fillId="0" borderId="0" xfId="111" applyFont="1" applyProtection="1">
      <alignment/>
      <protection locked="0"/>
    </xf>
    <xf numFmtId="0" fontId="21" fillId="0" borderId="0" xfId="111" applyFont="1" applyBorder="1" applyAlignment="1" applyProtection="1">
      <alignment/>
      <protection locked="0"/>
    </xf>
    <xf numFmtId="0" fontId="21" fillId="0" borderId="0" xfId="111" applyFont="1" applyBorder="1" applyProtection="1">
      <alignment/>
      <protection locked="0"/>
    </xf>
    <xf numFmtId="0" fontId="19" fillId="0" borderId="0" xfId="105" applyFont="1" applyFill="1" applyProtection="1">
      <alignment/>
      <protection/>
    </xf>
    <xf numFmtId="0" fontId="19" fillId="0" borderId="0" xfId="105" applyFont="1" applyFill="1" applyAlignment="1" applyProtection="1">
      <alignment horizontal="right"/>
      <protection/>
    </xf>
    <xf numFmtId="0" fontId="18" fillId="55" borderId="0" xfId="103" applyFill="1">
      <alignment/>
      <protection/>
    </xf>
    <xf numFmtId="0" fontId="20" fillId="0" borderId="0" xfId="105" applyFont="1" applyFill="1" applyAlignment="1" applyProtection="1">
      <alignment horizontal="center" wrapText="1"/>
      <protection/>
    </xf>
    <xf numFmtId="0" fontId="52" fillId="0" borderId="0" xfId="105" applyFont="1" applyFill="1" applyBorder="1" applyAlignment="1" applyProtection="1">
      <alignment horizontal="center"/>
      <protection/>
    </xf>
    <xf numFmtId="0" fontId="19" fillId="0" borderId="0" xfId="105" applyFont="1" applyFill="1" applyBorder="1" applyAlignment="1" applyProtection="1">
      <alignment horizontal="center" vertical="center" textRotation="90" wrapText="1"/>
      <protection/>
    </xf>
    <xf numFmtId="0" fontId="53" fillId="0" borderId="0" xfId="105" applyFont="1" applyFill="1" applyBorder="1" applyAlignment="1" applyProtection="1">
      <alignment horizontal="center"/>
      <protection/>
    </xf>
    <xf numFmtId="2" fontId="52" fillId="0" borderId="0" xfId="105" applyNumberFormat="1" applyFont="1" applyFill="1" applyBorder="1" applyProtection="1">
      <alignment/>
      <protection/>
    </xf>
    <xf numFmtId="2" fontId="18" fillId="0" borderId="0" xfId="105" applyNumberFormat="1" applyFont="1" applyFill="1" applyBorder="1" applyProtection="1">
      <alignment/>
      <protection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5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58" fillId="55" borderId="22" xfId="0" applyFont="1" applyFill="1" applyBorder="1" applyAlignment="1">
      <alignment horizontal="center" vertical="center"/>
    </xf>
    <xf numFmtId="0" fontId="58" fillId="55" borderId="23" xfId="0" applyFont="1" applyFill="1" applyBorder="1" applyAlignment="1">
      <alignment horizontal="center" vertical="center"/>
    </xf>
    <xf numFmtId="0" fontId="58" fillId="55" borderId="24" xfId="0" applyFont="1" applyFill="1" applyBorder="1" applyAlignment="1">
      <alignment horizontal="center" vertical="center" wrapText="1"/>
    </xf>
    <xf numFmtId="0" fontId="58" fillId="55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2" fontId="17" fillId="0" borderId="27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2" fontId="17" fillId="0" borderId="23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0" fontId="25" fillId="56" borderId="0" xfId="111" applyFont="1" applyFill="1">
      <alignment/>
      <protection/>
    </xf>
    <xf numFmtId="0" fontId="24" fillId="56" borderId="0" xfId="111" applyFont="1" applyFill="1">
      <alignment/>
      <protection/>
    </xf>
    <xf numFmtId="0" fontId="27" fillId="56" borderId="0" xfId="111" applyFont="1" applyFill="1">
      <alignment/>
      <protection/>
    </xf>
    <xf numFmtId="0" fontId="24" fillId="56" borderId="0" xfId="111" applyFont="1" applyFill="1" applyAlignment="1">
      <alignment horizontal="center" vertical="center"/>
      <protection/>
    </xf>
    <xf numFmtId="0" fontId="27" fillId="56" borderId="0" xfId="111" applyFont="1" applyFill="1" applyAlignment="1">
      <alignment horizontal="center" vertical="center"/>
      <protection/>
    </xf>
    <xf numFmtId="0" fontId="26" fillId="56" borderId="0" xfId="111" applyFont="1" applyFill="1" applyAlignment="1">
      <alignment vertical="center"/>
      <protection/>
    </xf>
    <xf numFmtId="0" fontId="28" fillId="56" borderId="0" xfId="111" applyFont="1" applyFill="1">
      <alignment/>
      <protection/>
    </xf>
    <xf numFmtId="0" fontId="16" fillId="56" borderId="0" xfId="111" applyFont="1" applyFill="1" applyBorder="1" applyAlignment="1" applyProtection="1">
      <alignment/>
      <protection locked="0"/>
    </xf>
    <xf numFmtId="0" fontId="21" fillId="56" borderId="0" xfId="111" applyFont="1" applyFill="1" applyBorder="1" applyAlignment="1" applyProtection="1">
      <alignment horizontal="center"/>
      <protection locked="0"/>
    </xf>
    <xf numFmtId="0" fontId="21" fillId="56" borderId="0" xfId="11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18" fillId="0" borderId="0" xfId="92">
      <alignment/>
      <protection/>
    </xf>
    <xf numFmtId="0" fontId="7" fillId="46" borderId="0" xfId="107" applyFont="1" applyFill="1" applyProtection="1">
      <alignment/>
      <protection/>
    </xf>
    <xf numFmtId="0" fontId="7" fillId="0" borderId="0" xfId="107" applyFont="1" applyProtection="1">
      <alignment/>
      <protection/>
    </xf>
    <xf numFmtId="0" fontId="8" fillId="7" borderId="35" xfId="107" applyFont="1" applyFill="1" applyBorder="1" applyAlignment="1" applyProtection="1">
      <alignment horizontal="left"/>
      <protection/>
    </xf>
    <xf numFmtId="0" fontId="7" fillId="0" borderId="36" xfId="107" applyFont="1" applyBorder="1" applyAlignment="1" applyProtection="1">
      <alignment horizontal="center"/>
      <protection locked="0"/>
    </xf>
    <xf numFmtId="0" fontId="7" fillId="7" borderId="35" xfId="107" applyFont="1" applyFill="1" applyBorder="1" applyAlignment="1" applyProtection="1">
      <alignment horizontal="left" indent="3"/>
      <protection/>
    </xf>
    <xf numFmtId="0" fontId="8" fillId="7" borderId="35" xfId="107" applyFont="1" applyFill="1" applyBorder="1" applyProtection="1">
      <alignment/>
      <protection/>
    </xf>
    <xf numFmtId="0" fontId="8" fillId="7" borderId="35" xfId="107" applyFont="1" applyFill="1" applyBorder="1" applyAlignment="1" applyProtection="1">
      <alignment wrapText="1"/>
      <protection/>
    </xf>
    <xf numFmtId="0" fontId="8" fillId="7" borderId="35" xfId="107" applyFont="1" applyFill="1" applyBorder="1" applyProtection="1">
      <alignment/>
      <protection/>
    </xf>
    <xf numFmtId="0" fontId="8" fillId="7" borderId="35" xfId="107" applyFont="1" applyFill="1" applyBorder="1" applyAlignment="1" applyProtection="1">
      <alignment horizontal="left" wrapText="1"/>
      <protection/>
    </xf>
    <xf numFmtId="0" fontId="16" fillId="7" borderId="0" xfId="107" applyFont="1" applyFill="1" applyBorder="1" applyAlignment="1" applyProtection="1">
      <alignment horizontal="left" vertical="top"/>
      <protection/>
    </xf>
    <xf numFmtId="0" fontId="16" fillId="7" borderId="37" xfId="107" applyFont="1" applyFill="1" applyBorder="1" applyAlignment="1" applyProtection="1">
      <alignment horizontal="left" vertical="top"/>
      <protection/>
    </xf>
    <xf numFmtId="0" fontId="7" fillId="7" borderId="35" xfId="107" applyFont="1" applyFill="1" applyBorder="1" applyProtection="1">
      <alignment/>
      <protection/>
    </xf>
    <xf numFmtId="0" fontId="7" fillId="7" borderId="35" xfId="107" applyFont="1" applyFill="1" applyBorder="1" applyProtection="1">
      <alignment/>
      <protection/>
    </xf>
    <xf numFmtId="0" fontId="7" fillId="7" borderId="0" xfId="107" applyFont="1" applyFill="1" applyBorder="1" applyAlignment="1" applyProtection="1">
      <alignment horizontal="center" wrapText="1"/>
      <protection/>
    </xf>
    <xf numFmtId="0" fontId="7" fillId="7" borderId="0" xfId="107" applyFont="1" applyFill="1" applyBorder="1" applyAlignment="1" applyProtection="1">
      <alignment horizontal="center" wrapText="1"/>
      <protection/>
    </xf>
    <xf numFmtId="0" fontId="7" fillId="7" borderId="37" xfId="107" applyFont="1" applyFill="1" applyBorder="1" applyAlignment="1" applyProtection="1">
      <alignment horizontal="center" wrapText="1"/>
      <protection/>
    </xf>
    <xf numFmtId="0" fontId="7" fillId="7" borderId="35" xfId="107" applyFont="1" applyFill="1" applyBorder="1" applyAlignment="1" applyProtection="1">
      <alignment/>
      <protection/>
    </xf>
    <xf numFmtId="4" fontId="16" fillId="7" borderId="38" xfId="107" applyNumberFormat="1" applyFont="1" applyFill="1" applyBorder="1" applyAlignment="1" applyProtection="1">
      <alignment horizontal="center"/>
      <protection/>
    </xf>
    <xf numFmtId="4" fontId="16" fillId="7" borderId="39" xfId="107" applyNumberFormat="1" applyFont="1" applyFill="1" applyBorder="1" applyAlignment="1" applyProtection="1">
      <alignment horizontal="center"/>
      <protection/>
    </xf>
    <xf numFmtId="4" fontId="62" fillId="7" borderId="40" xfId="107" applyNumberFormat="1" applyFont="1" applyFill="1" applyBorder="1" applyAlignment="1" applyProtection="1">
      <alignment horizontal="left"/>
      <protection/>
    </xf>
    <xf numFmtId="4" fontId="16" fillId="7" borderId="41" xfId="107" applyNumberFormat="1" applyFont="1" applyFill="1" applyBorder="1" applyAlignment="1" applyProtection="1">
      <alignment horizontal="center"/>
      <protection/>
    </xf>
    <xf numFmtId="4" fontId="16" fillId="0" borderId="31" xfId="107" applyNumberFormat="1" applyFont="1" applyBorder="1" applyAlignment="1" applyProtection="1">
      <alignment horizontal="center"/>
      <protection locked="0"/>
    </xf>
    <xf numFmtId="4" fontId="62" fillId="0" borderId="42" xfId="107" applyNumberFormat="1" applyFont="1" applyFill="1" applyBorder="1" applyProtection="1">
      <alignment/>
      <protection locked="0"/>
    </xf>
    <xf numFmtId="4" fontId="16" fillId="7" borderId="19" xfId="107" applyNumberFormat="1" applyFont="1" applyFill="1" applyBorder="1" applyAlignment="1" applyProtection="1">
      <alignment horizontal="center"/>
      <protection/>
    </xf>
    <xf numFmtId="4" fontId="16" fillId="0" borderId="20" xfId="107" applyNumberFormat="1" applyFont="1" applyBorder="1" applyAlignment="1" applyProtection="1">
      <alignment horizontal="center"/>
      <protection locked="0"/>
    </xf>
    <xf numFmtId="4" fontId="62" fillId="0" borderId="43" xfId="107" applyNumberFormat="1" applyFont="1" applyFill="1" applyBorder="1" applyProtection="1">
      <alignment/>
      <protection locked="0"/>
    </xf>
    <xf numFmtId="0" fontId="16" fillId="7" borderId="0" xfId="107" applyFont="1" applyFill="1" applyBorder="1" applyAlignment="1" applyProtection="1">
      <alignment horizontal="center"/>
      <protection/>
    </xf>
    <xf numFmtId="14" fontId="16" fillId="7" borderId="0" xfId="107" applyNumberFormat="1" applyFont="1" applyFill="1" applyBorder="1" applyAlignment="1" applyProtection="1">
      <alignment horizontal="center"/>
      <protection/>
    </xf>
    <xf numFmtId="0" fontId="62" fillId="7" borderId="37" xfId="107" applyFont="1" applyFill="1" applyBorder="1" applyProtection="1">
      <alignment/>
      <protection/>
    </xf>
    <xf numFmtId="0" fontId="16" fillId="0" borderId="22" xfId="107" applyFont="1" applyFill="1" applyBorder="1" applyAlignment="1" applyProtection="1">
      <alignment horizontal="center"/>
      <protection locked="0"/>
    </xf>
    <xf numFmtId="0" fontId="7" fillId="7" borderId="0" xfId="107" applyFont="1" applyFill="1" applyBorder="1" applyAlignment="1" applyProtection="1">
      <alignment horizontal="center"/>
      <protection/>
    </xf>
    <xf numFmtId="14" fontId="7" fillId="7" borderId="0" xfId="107" applyNumberFormat="1" applyFont="1" applyFill="1" applyBorder="1" applyAlignment="1" applyProtection="1">
      <alignment horizontal="center"/>
      <protection/>
    </xf>
    <xf numFmtId="0" fontId="7" fillId="7" borderId="37" xfId="107" applyFont="1" applyFill="1" applyBorder="1" applyProtection="1">
      <alignment/>
      <protection/>
    </xf>
    <xf numFmtId="0" fontId="16" fillId="7" borderId="0" xfId="107" applyFont="1" applyFill="1" applyBorder="1" applyAlignment="1" applyProtection="1">
      <alignment horizontal="center" wrapText="1"/>
      <protection/>
    </xf>
    <xf numFmtId="0" fontId="16" fillId="7" borderId="37" xfId="107" applyFont="1" applyFill="1" applyBorder="1" applyAlignment="1" applyProtection="1">
      <alignment horizontal="center" wrapText="1"/>
      <protection/>
    </xf>
    <xf numFmtId="0" fontId="7" fillId="7" borderId="0" xfId="107" applyFont="1" applyFill="1" applyBorder="1" applyAlignment="1" applyProtection="1">
      <alignment horizontal="left" vertical="top" indent="3"/>
      <protection/>
    </xf>
    <xf numFmtId="0" fontId="7" fillId="0" borderId="44" xfId="107" applyFont="1" applyFill="1" applyBorder="1" applyAlignment="1" applyProtection="1">
      <alignment horizontal="center"/>
      <protection locked="0"/>
    </xf>
    <xf numFmtId="0" fontId="7" fillId="0" borderId="45" xfId="107" applyFont="1" applyBorder="1" applyAlignment="1" applyProtection="1">
      <alignment horizontal="center"/>
      <protection locked="0"/>
    </xf>
    <xf numFmtId="0" fontId="7" fillId="0" borderId="22" xfId="107" applyFont="1" applyBorder="1" applyAlignment="1" applyProtection="1">
      <alignment horizontal="center"/>
      <protection locked="0"/>
    </xf>
    <xf numFmtId="0" fontId="7" fillId="0" borderId="22" xfId="107" applyFont="1" applyFill="1" applyBorder="1" applyAlignment="1" applyProtection="1">
      <alignment horizontal="center"/>
      <protection locked="0"/>
    </xf>
    <xf numFmtId="0" fontId="7" fillId="0" borderId="46" xfId="107" applyFont="1" applyBorder="1" applyAlignment="1" applyProtection="1">
      <alignment horizontal="center"/>
      <protection locked="0"/>
    </xf>
    <xf numFmtId="0" fontId="8" fillId="7" borderId="35" xfId="107" applyFont="1" applyFill="1" applyBorder="1" applyAlignment="1" applyProtection="1">
      <alignment vertical="top"/>
      <protection/>
    </xf>
    <xf numFmtId="0" fontId="5" fillId="7" borderId="35" xfId="107" applyFont="1" applyFill="1" applyBorder="1" applyAlignment="1" applyProtection="1">
      <alignment horizontal="left" vertical="top" wrapText="1"/>
      <protection/>
    </xf>
    <xf numFmtId="0" fontId="63" fillId="7" borderId="0" xfId="107" applyFont="1" applyFill="1" applyBorder="1" applyAlignment="1" applyProtection="1">
      <alignment horizontal="center" vertical="center" wrapText="1"/>
      <protection/>
    </xf>
    <xf numFmtId="0" fontId="63" fillId="7" borderId="37" xfId="107" applyFont="1" applyFill="1" applyBorder="1" applyAlignment="1" applyProtection="1">
      <alignment horizontal="center" vertical="center" wrapText="1"/>
      <protection/>
    </xf>
    <xf numFmtId="0" fontId="17" fillId="7" borderId="35" xfId="107" applyFont="1" applyFill="1" applyBorder="1" applyAlignment="1" applyProtection="1">
      <alignment wrapText="1"/>
      <protection/>
    </xf>
    <xf numFmtId="0" fontId="16" fillId="0" borderId="47" xfId="107" applyFont="1" applyBorder="1" applyAlignment="1" applyProtection="1">
      <alignment vertical="center" wrapText="1"/>
      <protection locked="0"/>
    </xf>
    <xf numFmtId="0" fontId="16" fillId="0" borderId="48" xfId="107" applyFont="1" applyBorder="1" applyAlignment="1" applyProtection="1">
      <alignment vertical="center" wrapText="1"/>
      <protection locked="0"/>
    </xf>
    <xf numFmtId="0" fontId="16" fillId="0" borderId="49" xfId="107" applyFont="1" applyBorder="1" applyAlignment="1" applyProtection="1">
      <alignment vertical="center" wrapText="1"/>
      <protection locked="0"/>
    </xf>
    <xf numFmtId="0" fontId="8" fillId="56" borderId="35" xfId="107" applyFont="1" applyFill="1" applyBorder="1" applyAlignment="1" applyProtection="1">
      <alignment horizontal="left" indent="3"/>
      <protection locked="0"/>
    </xf>
    <xf numFmtId="0" fontId="8" fillId="56" borderId="0" xfId="107" applyFont="1" applyFill="1" applyBorder="1" applyAlignment="1" applyProtection="1">
      <alignment horizontal="center"/>
      <protection locked="0"/>
    </xf>
    <xf numFmtId="0" fontId="7" fillId="56" borderId="0" xfId="107" applyFont="1" applyFill="1" applyBorder="1" applyProtection="1">
      <alignment/>
      <protection locked="0"/>
    </xf>
    <xf numFmtId="0" fontId="7" fillId="56" borderId="0" xfId="107" applyFont="1" applyFill="1" applyBorder="1" applyAlignment="1" applyProtection="1">
      <alignment horizontal="center"/>
      <protection locked="0"/>
    </xf>
    <xf numFmtId="0" fontId="7" fillId="56" borderId="37" xfId="107" applyFont="1" applyFill="1" applyBorder="1" applyAlignment="1" applyProtection="1">
      <alignment horizontal="center"/>
      <protection locked="0"/>
    </xf>
    <xf numFmtId="0" fontId="7" fillId="0" borderId="35" xfId="107" applyFont="1" applyBorder="1" applyAlignment="1" applyProtection="1">
      <alignment horizontal="left" indent="9"/>
      <protection/>
    </xf>
    <xf numFmtId="0" fontId="65" fillId="0" borderId="50" xfId="107" applyFont="1" applyBorder="1" applyAlignment="1" applyProtection="1">
      <alignment horizontal="left" indent="3"/>
      <protection locked="0"/>
    </xf>
    <xf numFmtId="0" fontId="7" fillId="0" borderId="51" xfId="107" applyFont="1" applyBorder="1" applyAlignment="1" applyProtection="1">
      <alignment/>
      <protection locked="0"/>
    </xf>
    <xf numFmtId="0" fontId="7" fillId="0" borderId="51" xfId="107" applyFont="1" applyBorder="1" applyAlignment="1" applyProtection="1">
      <alignment/>
      <protection/>
    </xf>
    <xf numFmtId="0" fontId="7" fillId="0" borderId="52" xfId="107" applyFont="1" applyBorder="1" applyAlignment="1" applyProtection="1">
      <alignment/>
      <protection/>
    </xf>
    <xf numFmtId="0" fontId="7" fillId="46" borderId="0" xfId="107" applyFont="1" applyFill="1" applyProtection="1">
      <alignment/>
      <protection/>
    </xf>
    <xf numFmtId="0" fontId="7" fillId="0" borderId="0" xfId="107" applyFont="1" applyProtection="1">
      <alignment/>
      <protection/>
    </xf>
    <xf numFmtId="0" fontId="66" fillId="0" borderId="0" xfId="107" applyFont="1" applyFill="1" applyProtection="1">
      <alignment/>
      <protection/>
    </xf>
    <xf numFmtId="0" fontId="7" fillId="0" borderId="0" xfId="107" applyFont="1" applyFill="1" applyProtection="1">
      <alignment/>
      <protection/>
    </xf>
    <xf numFmtId="0" fontId="7" fillId="0" borderId="0" xfId="109" applyFont="1">
      <alignment/>
      <protection/>
    </xf>
    <xf numFmtId="0" fontId="7" fillId="0" borderId="0" xfId="109" applyFont="1" applyAlignment="1">
      <alignment horizontal="center"/>
      <protection/>
    </xf>
    <xf numFmtId="0" fontId="17" fillId="0" borderId="0" xfId="109" applyFont="1" applyBorder="1" applyAlignment="1">
      <alignment/>
      <protection/>
    </xf>
    <xf numFmtId="0" fontId="17" fillId="0" borderId="38" xfId="109" applyFont="1" applyBorder="1" applyAlignment="1">
      <alignment horizontal="center" vertical="center" wrapText="1"/>
      <protection/>
    </xf>
    <xf numFmtId="0" fontId="17" fillId="0" borderId="39" xfId="109" applyFont="1" applyBorder="1" applyAlignment="1">
      <alignment horizontal="center" vertical="center" wrapText="1"/>
      <protection/>
    </xf>
    <xf numFmtId="0" fontId="7" fillId="0" borderId="53" xfId="109" applyFont="1" applyBorder="1" applyAlignment="1">
      <alignment horizontal="center" vertical="center" wrapText="1"/>
      <protection/>
    </xf>
    <xf numFmtId="0" fontId="7" fillId="0" borderId="19" xfId="109" applyFont="1" applyBorder="1" applyAlignment="1">
      <alignment horizontal="center" vertical="center" wrapText="1"/>
      <protection/>
    </xf>
    <xf numFmtId="0" fontId="7" fillId="0" borderId="20" xfId="109" applyFont="1" applyBorder="1" applyAlignment="1">
      <alignment horizontal="center" vertical="center" wrapText="1"/>
      <protection/>
    </xf>
    <xf numFmtId="0" fontId="7" fillId="0" borderId="21" xfId="109" applyFont="1" applyBorder="1" applyAlignment="1">
      <alignment horizontal="center" vertical="center" wrapText="1"/>
      <protection/>
    </xf>
    <xf numFmtId="0" fontId="7" fillId="0" borderId="54" xfId="109" applyFont="1" applyBorder="1" applyAlignment="1">
      <alignment horizontal="center" vertical="center" wrapText="1"/>
      <protection/>
    </xf>
    <xf numFmtId="0" fontId="7" fillId="0" borderId="55" xfId="109" applyFont="1" applyBorder="1" applyAlignment="1">
      <alignment horizontal="center" vertical="center" wrapText="1"/>
      <protection/>
    </xf>
    <xf numFmtId="0" fontId="7" fillId="0" borderId="26" xfId="109" applyFont="1" applyBorder="1" applyAlignment="1">
      <alignment horizontal="center" vertical="center" wrapText="1"/>
      <protection/>
    </xf>
    <xf numFmtId="2" fontId="7" fillId="0" borderId="26" xfId="109" applyNumberFormat="1" applyFont="1" applyBorder="1" applyAlignment="1">
      <alignment horizontal="center" vertical="center" wrapText="1"/>
      <protection/>
    </xf>
    <xf numFmtId="0" fontId="7" fillId="0" borderId="27" xfId="109" applyFont="1" applyBorder="1" applyAlignment="1">
      <alignment horizontal="center" vertical="center" wrapText="1"/>
      <protection/>
    </xf>
    <xf numFmtId="0" fontId="7" fillId="0" borderId="28" xfId="109" applyFont="1" applyBorder="1" applyAlignment="1">
      <alignment horizontal="center" vertical="center" wrapText="1"/>
      <protection/>
    </xf>
    <xf numFmtId="0" fontId="7" fillId="0" borderId="29" xfId="109" applyFont="1" applyBorder="1" applyAlignment="1">
      <alignment horizontal="center" vertical="center" wrapText="1"/>
      <protection/>
    </xf>
    <xf numFmtId="0" fontId="7" fillId="0" borderId="56" xfId="109" applyFont="1" applyBorder="1" applyAlignment="1">
      <alignment horizontal="center" vertical="center" wrapText="1"/>
      <protection/>
    </xf>
    <xf numFmtId="0" fontId="17" fillId="0" borderId="27" xfId="109" applyFont="1" applyFill="1" applyBorder="1" applyAlignment="1">
      <alignment vertical="center" wrapText="1"/>
      <protection/>
    </xf>
    <xf numFmtId="0" fontId="68" fillId="0" borderId="28" xfId="109" applyFont="1" applyFill="1" applyBorder="1" applyAlignment="1">
      <alignment vertical="center" wrapText="1"/>
      <protection/>
    </xf>
    <xf numFmtId="0" fontId="17" fillId="0" borderId="28" xfId="109" applyFont="1" applyBorder="1" applyAlignment="1">
      <alignment vertical="center" wrapText="1"/>
      <protection/>
    </xf>
    <xf numFmtId="0" fontId="69" fillId="0" borderId="29" xfId="109" applyFont="1" applyBorder="1" applyAlignment="1">
      <alignment vertical="center" wrapText="1"/>
      <protection/>
    </xf>
    <xf numFmtId="0" fontId="7" fillId="0" borderId="41" xfId="109" applyFont="1" applyBorder="1" applyAlignment="1">
      <alignment horizontal="center" vertical="center" wrapText="1"/>
      <protection/>
    </xf>
    <xf numFmtId="0" fontId="7" fillId="0" borderId="57" xfId="109" applyFont="1" applyBorder="1" applyAlignment="1">
      <alignment horizontal="center" vertical="center" wrapText="1"/>
      <protection/>
    </xf>
    <xf numFmtId="0" fontId="7" fillId="0" borderId="32" xfId="109" applyFont="1" applyBorder="1" applyAlignment="1">
      <alignment horizontal="center" vertical="center" wrapText="1"/>
      <protection/>
    </xf>
    <xf numFmtId="0" fontId="17" fillId="0" borderId="41" xfId="109" applyFont="1" applyBorder="1" applyAlignment="1">
      <alignment vertical="center" wrapText="1"/>
      <protection/>
    </xf>
    <xf numFmtId="0" fontId="17" fillId="0" borderId="31" xfId="109" applyFont="1" applyFill="1" applyBorder="1" applyAlignment="1">
      <alignment vertical="center" wrapText="1"/>
      <protection/>
    </xf>
    <xf numFmtId="0" fontId="17" fillId="0" borderId="31" xfId="109" applyFont="1" applyBorder="1" applyAlignment="1">
      <alignment vertical="center" wrapText="1"/>
      <protection/>
    </xf>
    <xf numFmtId="0" fontId="17" fillId="0" borderId="32" xfId="109" applyFont="1" applyBorder="1" applyAlignment="1">
      <alignment vertical="center" wrapText="1"/>
      <protection/>
    </xf>
    <xf numFmtId="0" fontId="7" fillId="0" borderId="58" xfId="109" applyFont="1" applyBorder="1" applyAlignment="1">
      <alignment horizontal="center" vertical="center" wrapText="1"/>
      <protection/>
    </xf>
    <xf numFmtId="0" fontId="7" fillId="0" borderId="30" xfId="109" applyFont="1" applyBorder="1" applyAlignment="1">
      <alignment horizontal="center" vertical="center" wrapText="1"/>
      <protection/>
    </xf>
    <xf numFmtId="0" fontId="7" fillId="0" borderId="31" xfId="109" applyFont="1" applyBorder="1" applyAlignment="1">
      <alignment horizontal="center" vertical="center" wrapText="1"/>
      <protection/>
    </xf>
    <xf numFmtId="0" fontId="7" fillId="0" borderId="59" xfId="109" applyFont="1" applyBorder="1" applyAlignment="1">
      <alignment horizontal="center" vertical="center" wrapText="1"/>
      <protection/>
    </xf>
    <xf numFmtId="0" fontId="7" fillId="0" borderId="60" xfId="109" applyFont="1" applyBorder="1" applyAlignment="1">
      <alignment horizontal="center" vertical="center" wrapText="1"/>
      <protection/>
    </xf>
    <xf numFmtId="0" fontId="7" fillId="0" borderId="34" xfId="109" applyFont="1" applyBorder="1" applyAlignment="1">
      <alignment horizontal="center" vertical="center" wrapText="1"/>
      <protection/>
    </xf>
    <xf numFmtId="2" fontId="17" fillId="0" borderId="34" xfId="109" applyNumberFormat="1" applyFont="1" applyBorder="1" applyAlignment="1">
      <alignment horizontal="center" vertical="center" wrapText="1"/>
      <protection/>
    </xf>
    <xf numFmtId="0" fontId="7" fillId="0" borderId="61" xfId="109" applyFont="1" applyBorder="1" applyAlignment="1">
      <alignment horizontal="center" vertical="center" wrapText="1"/>
      <protection/>
    </xf>
    <xf numFmtId="0" fontId="17" fillId="0" borderId="19" xfId="109" applyFont="1" applyBorder="1" applyAlignment="1">
      <alignment vertical="center" wrapText="1"/>
      <protection/>
    </xf>
    <xf numFmtId="0" fontId="17" fillId="0" borderId="20" xfId="109" applyFont="1" applyFill="1" applyBorder="1" applyAlignment="1">
      <alignment vertical="center" wrapText="1"/>
      <protection/>
    </xf>
    <xf numFmtId="0" fontId="17" fillId="0" borderId="20" xfId="109" applyFont="1" applyBorder="1" applyAlignment="1">
      <alignment vertical="center" wrapText="1"/>
      <protection/>
    </xf>
    <xf numFmtId="0" fontId="17" fillId="0" borderId="21" xfId="109" applyFont="1" applyBorder="1" applyAlignment="1">
      <alignment vertical="center" wrapText="1"/>
      <protection/>
    </xf>
    <xf numFmtId="0" fontId="63" fillId="0" borderId="0" xfId="109" applyFont="1">
      <alignment/>
      <protection/>
    </xf>
    <xf numFmtId="0" fontId="17" fillId="0" borderId="62" xfId="109" applyFont="1" applyBorder="1" applyAlignment="1">
      <alignment horizontal="center" vertical="center" wrapText="1"/>
      <protection/>
    </xf>
    <xf numFmtId="0" fontId="70" fillId="0" borderId="63" xfId="109" applyFont="1" applyBorder="1" applyAlignment="1">
      <alignment horizontal="center" vertical="center" wrapText="1"/>
      <protection/>
    </xf>
    <xf numFmtId="0" fontId="17" fillId="0" borderId="64" xfId="109" applyFont="1" applyBorder="1" applyAlignment="1">
      <alignment horizontal="center" vertical="center" wrapText="1"/>
      <protection/>
    </xf>
    <xf numFmtId="0" fontId="70" fillId="0" borderId="20" xfId="109" applyFont="1" applyBorder="1" applyAlignment="1">
      <alignment horizontal="center" vertical="center" wrapText="1"/>
      <protection/>
    </xf>
    <xf numFmtId="0" fontId="17" fillId="0" borderId="0" xfId="109" applyFont="1" applyBorder="1" applyAlignment="1">
      <alignment horizontal="center" vertical="center" wrapText="1"/>
      <protection/>
    </xf>
    <xf numFmtId="0" fontId="68" fillId="0" borderId="0" xfId="109" applyFont="1" applyBorder="1" applyAlignment="1">
      <alignment horizontal="center" vertical="center" wrapText="1"/>
      <protection/>
    </xf>
    <xf numFmtId="0" fontId="69" fillId="0" borderId="0" xfId="109" applyFont="1" applyBorder="1" applyAlignment="1">
      <alignment horizontal="center" vertical="center" wrapText="1"/>
      <protection/>
    </xf>
    <xf numFmtId="0" fontId="7" fillId="0" borderId="65" xfId="109" applyFont="1" applyBorder="1" applyAlignment="1">
      <alignment vertical="center" wrapText="1"/>
      <protection/>
    </xf>
    <xf numFmtId="0" fontId="7" fillId="0" borderId="38" xfId="109" applyFont="1" applyBorder="1" applyAlignment="1">
      <alignment vertical="center" wrapText="1"/>
      <protection/>
    </xf>
    <xf numFmtId="0" fontId="7" fillId="0" borderId="66" xfId="109" applyFont="1" applyBorder="1" applyAlignment="1">
      <alignment vertical="center" wrapText="1"/>
      <protection/>
    </xf>
    <xf numFmtId="0" fontId="7" fillId="0" borderId="66" xfId="109" applyFont="1" applyBorder="1" applyAlignment="1">
      <alignment horizontal="center" vertical="center" wrapText="1"/>
      <protection/>
    </xf>
    <xf numFmtId="0" fontId="7" fillId="0" borderId="39" xfId="109" applyFont="1" applyBorder="1" applyAlignment="1">
      <alignment horizontal="center" vertical="center" wrapText="1"/>
      <protection/>
    </xf>
    <xf numFmtId="0" fontId="7" fillId="0" borderId="28" xfId="109" applyFont="1" applyBorder="1">
      <alignment/>
      <protection/>
    </xf>
    <xf numFmtId="0" fontId="7" fillId="0" borderId="62" xfId="109" applyFont="1" applyBorder="1">
      <alignment/>
      <protection/>
    </xf>
    <xf numFmtId="0" fontId="7" fillId="0" borderId="67" xfId="109" applyFont="1" applyBorder="1" applyAlignment="1">
      <alignment horizontal="center" vertical="center" wrapText="1"/>
      <protection/>
    </xf>
    <xf numFmtId="0" fontId="7" fillId="0" borderId="56" xfId="109" applyFont="1" applyBorder="1" applyAlignment="1">
      <alignment vertical="center" wrapText="1"/>
      <protection/>
    </xf>
    <xf numFmtId="0" fontId="7" fillId="0" borderId="27" xfId="109" applyFont="1" applyBorder="1" applyAlignment="1">
      <alignment vertical="center" wrapText="1"/>
      <protection/>
    </xf>
    <xf numFmtId="0" fontId="7" fillId="0" borderId="67" xfId="109" applyFont="1" applyBorder="1" applyAlignment="1">
      <alignment vertical="center" wrapText="1"/>
      <protection/>
    </xf>
    <xf numFmtId="0" fontId="7" fillId="0" borderId="62" xfId="109" applyFont="1" applyBorder="1" applyAlignment="1">
      <alignment horizontal="center" vertical="center" wrapText="1"/>
      <protection/>
    </xf>
    <xf numFmtId="0" fontId="7" fillId="0" borderId="31" xfId="109" applyFont="1" applyBorder="1">
      <alignment/>
      <protection/>
    </xf>
    <xf numFmtId="0" fontId="7" fillId="0" borderId="57" xfId="109" applyFont="1" applyBorder="1">
      <alignment/>
      <protection/>
    </xf>
    <xf numFmtId="0" fontId="7" fillId="0" borderId="68" xfId="109" applyFont="1" applyBorder="1" applyAlignment="1">
      <alignment horizontal="center" vertical="center" wrapText="1"/>
      <protection/>
    </xf>
    <xf numFmtId="0" fontId="7" fillId="0" borderId="59" xfId="109" applyFont="1" applyBorder="1" applyAlignment="1">
      <alignment vertical="center" wrapText="1"/>
      <protection/>
    </xf>
    <xf numFmtId="0" fontId="7" fillId="0" borderId="41" xfId="109" applyFont="1" applyBorder="1" applyAlignment="1">
      <alignment vertical="center" wrapText="1"/>
      <protection/>
    </xf>
    <xf numFmtId="0" fontId="7" fillId="0" borderId="68" xfId="109" applyFont="1" applyBorder="1" applyAlignment="1">
      <alignment vertical="center" wrapText="1"/>
      <protection/>
    </xf>
    <xf numFmtId="0" fontId="17" fillId="0" borderId="31" xfId="109" applyFont="1" applyBorder="1" applyAlignment="1">
      <alignment horizontal="center" vertical="center" wrapText="1"/>
      <protection/>
    </xf>
    <xf numFmtId="0" fontId="7" fillId="0" borderId="53" xfId="109" applyFont="1" applyBorder="1" applyAlignment="1">
      <alignment vertical="center" wrapText="1"/>
      <protection/>
    </xf>
    <xf numFmtId="0" fontId="7" fillId="0" borderId="19" xfId="109" applyFont="1" applyBorder="1" applyAlignment="1">
      <alignment vertical="center" wrapText="1"/>
      <protection/>
    </xf>
    <xf numFmtId="0" fontId="7" fillId="0" borderId="69" xfId="109" applyFont="1" applyBorder="1" applyAlignment="1">
      <alignment vertical="center" wrapText="1"/>
      <protection/>
    </xf>
    <xf numFmtId="0" fontId="7" fillId="0" borderId="69" xfId="109" applyFont="1" applyBorder="1" applyAlignment="1">
      <alignment horizontal="center" vertical="center" wrapText="1"/>
      <protection/>
    </xf>
    <xf numFmtId="0" fontId="7" fillId="0" borderId="20" xfId="109" applyFont="1" applyBorder="1">
      <alignment/>
      <protection/>
    </xf>
    <xf numFmtId="0" fontId="7" fillId="0" borderId="61" xfId="109" applyFont="1" applyBorder="1">
      <alignment/>
      <protection/>
    </xf>
    <xf numFmtId="0" fontId="7" fillId="0" borderId="0" xfId="109" applyFont="1" applyAlignment="1">
      <alignment horizontal="center" vertical="center" wrapText="1"/>
      <protection/>
    </xf>
    <xf numFmtId="0" fontId="7" fillId="0" borderId="0" xfId="109" applyFont="1" applyBorder="1" applyAlignment="1">
      <alignment horizontal="center" vertical="center" wrapText="1"/>
      <protection/>
    </xf>
    <xf numFmtId="0" fontId="17" fillId="0" borderId="38" xfId="109" applyFont="1" applyBorder="1" applyAlignment="1">
      <alignment horizontal="center"/>
      <protection/>
    </xf>
    <xf numFmtId="0" fontId="63" fillId="0" borderId="0" xfId="109" applyFont="1" applyAlignment="1">
      <alignment horizontal="center"/>
      <protection/>
    </xf>
    <xf numFmtId="0" fontId="17" fillId="0" borderId="41" xfId="109" applyFont="1" applyBorder="1" applyAlignment="1">
      <alignment horizontal="left" vertical="center" wrapText="1"/>
      <protection/>
    </xf>
    <xf numFmtId="0" fontId="7" fillId="0" borderId="31" xfId="109" applyFont="1" applyBorder="1" applyAlignment="1">
      <alignment vertical="center" wrapText="1"/>
      <protection/>
    </xf>
    <xf numFmtId="0" fontId="17" fillId="0" borderId="19" xfId="109" applyFont="1" applyBorder="1" applyAlignment="1">
      <alignment horizontal="left" vertical="center" wrapText="1"/>
      <protection/>
    </xf>
    <xf numFmtId="0" fontId="7" fillId="0" borderId="20" xfId="109" applyFont="1" applyBorder="1" applyAlignment="1">
      <alignment vertical="center" wrapText="1"/>
      <protection/>
    </xf>
    <xf numFmtId="0" fontId="7" fillId="0" borderId="0" xfId="109" applyFont="1" applyAlignment="1">
      <alignment/>
      <protection/>
    </xf>
    <xf numFmtId="0" fontId="17" fillId="0" borderId="0" xfId="109" applyFont="1" applyBorder="1" applyAlignment="1">
      <alignment horizontal="left"/>
      <protection/>
    </xf>
    <xf numFmtId="0" fontId="7" fillId="0" borderId="0" xfId="109" applyFont="1" applyBorder="1" applyAlignment="1">
      <alignment horizontal="center"/>
      <protection/>
    </xf>
    <xf numFmtId="0" fontId="63" fillId="0" borderId="0" xfId="109" applyFont="1" applyAlignment="1">
      <alignment/>
      <protection/>
    </xf>
    <xf numFmtId="0" fontId="17" fillId="0" borderId="0" xfId="109" applyFont="1" applyBorder="1" applyAlignment="1">
      <alignment horizontal="right" vertical="center"/>
      <protection/>
    </xf>
    <xf numFmtId="0" fontId="7" fillId="0" borderId="0" xfId="109" applyFont="1" applyBorder="1" applyAlignment="1">
      <alignment horizontal="center" vertical="center"/>
      <protection/>
    </xf>
    <xf numFmtId="0" fontId="7" fillId="0" borderId="0" xfId="109" applyFont="1" applyAlignment="1">
      <alignment horizontal="center" vertical="center"/>
      <protection/>
    </xf>
    <xf numFmtId="0" fontId="16" fillId="0" borderId="0" xfId="106" applyFont="1">
      <alignment/>
      <protection/>
    </xf>
    <xf numFmtId="0" fontId="63" fillId="0" borderId="41" xfId="106" applyFont="1" applyBorder="1" applyAlignment="1">
      <alignment vertical="top" wrapText="1"/>
      <protection/>
    </xf>
    <xf numFmtId="0" fontId="63" fillId="0" borderId="68" xfId="106" applyFont="1" applyBorder="1" applyAlignment="1">
      <alignment vertical="top" wrapText="1"/>
      <protection/>
    </xf>
    <xf numFmtId="0" fontId="63" fillId="0" borderId="31" xfId="106" applyFont="1" applyBorder="1" applyAlignment="1">
      <alignment vertical="top" wrapText="1"/>
      <protection/>
    </xf>
    <xf numFmtId="0" fontId="63" fillId="0" borderId="32" xfId="106" applyFont="1" applyBorder="1" applyAlignment="1">
      <alignment vertical="top" wrapText="1"/>
      <protection/>
    </xf>
    <xf numFmtId="0" fontId="63" fillId="0" borderId="0" xfId="106" applyFont="1">
      <alignment/>
      <protection/>
    </xf>
    <xf numFmtId="0" fontId="63" fillId="0" borderId="63" xfId="106" applyFont="1" applyBorder="1" applyAlignment="1">
      <alignment vertical="top" wrapText="1"/>
      <protection/>
    </xf>
    <xf numFmtId="0" fontId="63" fillId="0" borderId="70" xfId="106" applyFont="1" applyBorder="1" applyAlignment="1">
      <alignment vertical="top" wrapText="1"/>
      <protection/>
    </xf>
    <xf numFmtId="0" fontId="63" fillId="0" borderId="71" xfId="106" applyFont="1" applyBorder="1" applyAlignment="1">
      <alignment vertical="top" wrapText="1"/>
      <protection/>
    </xf>
    <xf numFmtId="0" fontId="63" fillId="0" borderId="72" xfId="106" applyFont="1" applyBorder="1" applyAlignment="1">
      <alignment vertical="top" wrapText="1"/>
      <protection/>
    </xf>
    <xf numFmtId="0" fontId="68" fillId="55" borderId="47" xfId="106" applyFont="1" applyFill="1" applyBorder="1" applyAlignment="1">
      <alignment wrapText="1"/>
      <protection/>
    </xf>
    <xf numFmtId="0" fontId="68" fillId="55" borderId="73" xfId="106" applyFont="1" applyFill="1" applyBorder="1" applyAlignment="1">
      <alignment wrapText="1"/>
      <protection/>
    </xf>
    <xf numFmtId="0" fontId="68" fillId="55" borderId="48" xfId="106" applyFont="1" applyFill="1" applyBorder="1" applyAlignment="1">
      <alignment wrapText="1"/>
      <protection/>
    </xf>
    <xf numFmtId="0" fontId="68" fillId="55" borderId="48" xfId="106" applyFont="1" applyFill="1" applyBorder="1" applyAlignment="1">
      <alignment horizontal="center" wrapText="1"/>
      <protection/>
    </xf>
    <xf numFmtId="0" fontId="68" fillId="55" borderId="74" xfId="106" applyFont="1" applyFill="1" applyBorder="1" applyAlignment="1">
      <alignment horizontal="center" wrapText="1"/>
      <protection/>
    </xf>
    <xf numFmtId="0" fontId="68" fillId="0" borderId="0" xfId="106" applyFont="1" applyAlignment="1">
      <alignment/>
      <protection/>
    </xf>
    <xf numFmtId="0" fontId="68" fillId="55" borderId="47" xfId="106" applyFont="1" applyFill="1" applyBorder="1" applyAlignment="1">
      <alignment vertical="top" wrapText="1"/>
      <protection/>
    </xf>
    <xf numFmtId="0" fontId="68" fillId="55" borderId="73" xfId="106" applyFont="1" applyFill="1" applyBorder="1" applyAlignment="1">
      <alignment vertical="top" wrapText="1"/>
      <protection/>
    </xf>
    <xf numFmtId="0" fontId="68" fillId="55" borderId="48" xfId="106" applyFont="1" applyFill="1" applyBorder="1" applyAlignment="1">
      <alignment vertical="top" wrapText="1"/>
      <protection/>
    </xf>
    <xf numFmtId="0" fontId="68" fillId="55" borderId="48" xfId="106" applyFont="1" applyFill="1" applyBorder="1" applyAlignment="1">
      <alignment horizontal="center" vertical="top" wrapText="1"/>
      <protection/>
    </xf>
    <xf numFmtId="0" fontId="68" fillId="55" borderId="74" xfId="106" applyFont="1" applyFill="1" applyBorder="1" applyAlignment="1">
      <alignment horizontal="center" vertical="top" wrapText="1"/>
      <protection/>
    </xf>
    <xf numFmtId="0" fontId="68" fillId="0" borderId="0" xfId="106" applyFont="1">
      <alignment/>
      <protection/>
    </xf>
    <xf numFmtId="0" fontId="68" fillId="0" borderId="0" xfId="106" applyFont="1" applyFill="1" applyBorder="1" applyAlignment="1">
      <alignment vertical="top" wrapText="1"/>
      <protection/>
    </xf>
    <xf numFmtId="0" fontId="68" fillId="0" borderId="0" xfId="106" applyFont="1" applyFill="1" applyBorder="1" applyAlignment="1">
      <alignment horizontal="center" vertical="top" wrapText="1"/>
      <protection/>
    </xf>
    <xf numFmtId="0" fontId="68" fillId="0" borderId="0" xfId="106" applyFont="1" applyFill="1">
      <alignment/>
      <protection/>
    </xf>
    <xf numFmtId="0" fontId="7" fillId="0" borderId="0" xfId="106" applyFont="1">
      <alignment/>
      <protection/>
    </xf>
    <xf numFmtId="0" fontId="16" fillId="0" borderId="0" xfId="106" applyFont="1" applyBorder="1">
      <alignment/>
      <protection/>
    </xf>
    <xf numFmtId="0" fontId="17" fillId="0" borderId="0" xfId="108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7" fillId="56" borderId="0" xfId="111" applyFont="1" applyFill="1" applyAlignment="1">
      <alignment vertical="center"/>
      <protection/>
    </xf>
    <xf numFmtId="0" fontId="27" fillId="55" borderId="0" xfId="111" applyFont="1" applyFill="1" applyAlignment="1">
      <alignment vertical="center"/>
      <protection/>
    </xf>
    <xf numFmtId="0" fontId="5" fillId="0" borderId="0" xfId="0" applyFont="1" applyBorder="1" applyAlignment="1">
      <alignment/>
    </xf>
    <xf numFmtId="0" fontId="77" fillId="0" borderId="0" xfId="0" applyFont="1" applyFill="1" applyBorder="1" applyAlignment="1">
      <alignment/>
    </xf>
    <xf numFmtId="4" fontId="76" fillId="56" borderId="75" xfId="0" applyNumberFormat="1" applyFont="1" applyFill="1" applyBorder="1" applyAlignment="1">
      <alignment horizontal="center" vertical="top"/>
    </xf>
    <xf numFmtId="4" fontId="76" fillId="56" borderId="76" xfId="0" applyNumberFormat="1" applyFont="1" applyFill="1" applyBorder="1" applyAlignment="1">
      <alignment horizontal="center" vertical="top"/>
    </xf>
    <xf numFmtId="4" fontId="76" fillId="7" borderId="38" xfId="0" applyNumberFormat="1" applyFont="1" applyFill="1" applyBorder="1" applyAlignment="1">
      <alignment horizontal="center" vertical="top"/>
    </xf>
    <xf numFmtId="4" fontId="76" fillId="56" borderId="39" xfId="0" applyNumberFormat="1" applyFont="1" applyFill="1" applyBorder="1" applyAlignment="1">
      <alignment horizontal="center" vertical="top"/>
    </xf>
    <xf numFmtId="4" fontId="76" fillId="56" borderId="77" xfId="0" applyNumberFormat="1" applyFont="1" applyFill="1" applyBorder="1" applyAlignment="1">
      <alignment horizontal="center" vertical="top"/>
    </xf>
    <xf numFmtId="4" fontId="76" fillId="0" borderId="39" xfId="0" applyNumberFormat="1" applyFont="1" applyBorder="1" applyAlignment="1">
      <alignment horizontal="center" vertical="top"/>
    </xf>
    <xf numFmtId="4" fontId="76" fillId="0" borderId="54" xfId="0" applyNumberFormat="1" applyFont="1" applyBorder="1" applyAlignment="1">
      <alignment horizontal="center" vertical="top"/>
    </xf>
    <xf numFmtId="4" fontId="76" fillId="11" borderId="38" xfId="0" applyNumberFormat="1" applyFont="1" applyFill="1" applyBorder="1" applyAlignment="1">
      <alignment horizontal="center" vertical="top"/>
    </xf>
    <xf numFmtId="4" fontId="76" fillId="0" borderId="77" xfId="0" applyNumberFormat="1" applyFont="1" applyBorder="1" applyAlignment="1">
      <alignment horizontal="center" vertical="top"/>
    </xf>
    <xf numFmtId="4" fontId="76" fillId="56" borderId="30" xfId="0" applyNumberFormat="1" applyFont="1" applyFill="1" applyBorder="1" applyAlignment="1">
      <alignment horizontal="center" vertical="top"/>
    </xf>
    <xf numFmtId="4" fontId="76" fillId="56" borderId="58" xfId="0" applyNumberFormat="1" applyFont="1" applyFill="1" applyBorder="1" applyAlignment="1">
      <alignment horizontal="center" vertical="top"/>
    </xf>
    <xf numFmtId="4" fontId="76" fillId="7" borderId="41" xfId="0" applyNumberFormat="1" applyFont="1" applyFill="1" applyBorder="1" applyAlignment="1">
      <alignment horizontal="center" vertical="top"/>
    </xf>
    <xf numFmtId="4" fontId="76" fillId="56" borderId="31" xfId="0" applyNumberFormat="1" applyFont="1" applyFill="1" applyBorder="1" applyAlignment="1">
      <alignment horizontal="center" vertical="top"/>
    </xf>
    <xf numFmtId="4" fontId="76" fillId="56" borderId="32" xfId="0" applyNumberFormat="1" applyFont="1" applyFill="1" applyBorder="1" applyAlignment="1">
      <alignment horizontal="center" vertical="top"/>
    </xf>
    <xf numFmtId="4" fontId="76" fillId="0" borderId="31" xfId="0" applyNumberFormat="1" applyFont="1" applyBorder="1" applyAlignment="1">
      <alignment horizontal="center" vertical="top"/>
    </xf>
    <xf numFmtId="4" fontId="76" fillId="0" borderId="57" xfId="0" applyNumberFormat="1" applyFont="1" applyBorder="1" applyAlignment="1">
      <alignment horizontal="center" vertical="top"/>
    </xf>
    <xf numFmtId="4" fontId="76" fillId="0" borderId="30" xfId="0" applyNumberFormat="1" applyFont="1" applyBorder="1" applyAlignment="1">
      <alignment horizontal="center" vertical="top"/>
    </xf>
    <xf numFmtId="4" fontId="76" fillId="0" borderId="58" xfId="0" applyNumberFormat="1" applyFont="1" applyBorder="1" applyAlignment="1">
      <alignment horizontal="center" vertical="top"/>
    </xf>
    <xf numFmtId="4" fontId="76" fillId="11" borderId="41" xfId="0" applyNumberFormat="1" applyFont="1" applyFill="1" applyBorder="1" applyAlignment="1">
      <alignment horizontal="center" vertical="top"/>
    </xf>
    <xf numFmtId="4" fontId="76" fillId="0" borderId="32" xfId="0" applyNumberFormat="1" applyFont="1" applyBorder="1" applyAlignment="1">
      <alignment horizontal="center" vertical="top"/>
    </xf>
    <xf numFmtId="4" fontId="75" fillId="56" borderId="30" xfId="0" applyNumberFormat="1" applyFont="1" applyFill="1" applyBorder="1" applyAlignment="1">
      <alignment horizontal="center" vertical="top"/>
    </xf>
    <xf numFmtId="4" fontId="75" fillId="56" borderId="58" xfId="0" applyNumberFormat="1" applyFont="1" applyFill="1" applyBorder="1" applyAlignment="1">
      <alignment horizontal="center" vertical="top"/>
    </xf>
    <xf numFmtId="4" fontId="75" fillId="7" borderId="41" xfId="0" applyNumberFormat="1" applyFont="1" applyFill="1" applyBorder="1" applyAlignment="1">
      <alignment horizontal="center" vertical="top"/>
    </xf>
    <xf numFmtId="4" fontId="75" fillId="56" borderId="31" xfId="0" applyNumberFormat="1" applyFont="1" applyFill="1" applyBorder="1" applyAlignment="1">
      <alignment horizontal="center" vertical="top"/>
    </xf>
    <xf numFmtId="4" fontId="75" fillId="56" borderId="32" xfId="0" applyNumberFormat="1" applyFont="1" applyFill="1" applyBorder="1" applyAlignment="1">
      <alignment horizontal="center" vertical="top"/>
    </xf>
    <xf numFmtId="4" fontId="76" fillId="0" borderId="78" xfId="0" applyNumberFormat="1" applyFont="1" applyBorder="1" applyAlignment="1">
      <alignment horizontal="center" vertical="top"/>
    </xf>
    <xf numFmtId="4" fontId="76" fillId="0" borderId="79" xfId="0" applyNumberFormat="1" applyFont="1" applyBorder="1" applyAlignment="1">
      <alignment horizontal="center" vertical="top"/>
    </xf>
    <xf numFmtId="4" fontId="76" fillId="7" borderId="63" xfId="0" applyNumberFormat="1" applyFont="1" applyFill="1" applyBorder="1" applyAlignment="1">
      <alignment horizontal="center" vertical="top"/>
    </xf>
    <xf numFmtId="4" fontId="76" fillId="0" borderId="71" xfId="0" applyNumberFormat="1" applyFont="1" applyBorder="1" applyAlignment="1">
      <alignment horizontal="center" vertical="top"/>
    </xf>
    <xf numFmtId="4" fontId="76" fillId="0" borderId="72" xfId="0" applyNumberFormat="1" applyFont="1" applyBorder="1" applyAlignment="1">
      <alignment horizontal="center" vertical="top"/>
    </xf>
    <xf numFmtId="4" fontId="76" fillId="0" borderId="64" xfId="0" applyNumberFormat="1" applyFont="1" applyBorder="1" applyAlignment="1">
      <alignment horizontal="center" vertical="top"/>
    </xf>
    <xf numFmtId="4" fontId="76" fillId="11" borderId="63" xfId="0" applyNumberFormat="1" applyFont="1" applyFill="1" applyBorder="1" applyAlignment="1">
      <alignment horizontal="center" vertical="top"/>
    </xf>
    <xf numFmtId="4" fontId="76" fillId="0" borderId="59" xfId="0" applyNumberFormat="1" applyFont="1" applyBorder="1" applyAlignment="1">
      <alignment horizontal="center" vertical="top"/>
    </xf>
    <xf numFmtId="4" fontId="76" fillId="7" borderId="19" xfId="0" applyNumberFormat="1" applyFont="1" applyFill="1" applyBorder="1" applyAlignment="1">
      <alignment horizontal="center" vertical="top"/>
    </xf>
    <xf numFmtId="4" fontId="76" fillId="0" borderId="20" xfId="0" applyNumberFormat="1" applyFont="1" applyBorder="1" applyAlignment="1">
      <alignment horizontal="center" vertical="top"/>
    </xf>
    <xf numFmtId="4" fontId="76" fillId="0" borderId="21" xfId="0" applyNumberFormat="1" applyFont="1" applyBorder="1" applyAlignment="1">
      <alignment horizontal="center" vertical="top"/>
    </xf>
    <xf numFmtId="4" fontId="76" fillId="0" borderId="61" xfId="0" applyNumberFormat="1" applyFont="1" applyBorder="1" applyAlignment="1">
      <alignment horizontal="center" vertical="top"/>
    </xf>
    <xf numFmtId="4" fontId="76" fillId="11" borderId="19" xfId="0" applyNumberFormat="1" applyFont="1" applyFill="1" applyBorder="1" applyAlignment="1">
      <alignment horizontal="center" vertical="top"/>
    </xf>
    <xf numFmtId="4" fontId="75" fillId="0" borderId="26" xfId="0" applyNumberFormat="1" applyFont="1" applyBorder="1" applyAlignment="1">
      <alignment horizontal="center" vertical="top"/>
    </xf>
    <xf numFmtId="4" fontId="75" fillId="0" borderId="55" xfId="0" applyNumberFormat="1" applyFont="1" applyBorder="1" applyAlignment="1">
      <alignment horizontal="center" vertical="top"/>
    </xf>
    <xf numFmtId="4" fontId="75" fillId="7" borderId="27" xfId="0" applyNumberFormat="1" applyFont="1" applyFill="1" applyBorder="1" applyAlignment="1">
      <alignment horizontal="center" vertical="top"/>
    </xf>
    <xf numFmtId="4" fontId="75" fillId="0" borderId="28" xfId="0" applyNumberFormat="1" applyFont="1" applyBorder="1" applyAlignment="1">
      <alignment horizontal="center" vertical="top"/>
    </xf>
    <xf numFmtId="4" fontId="75" fillId="0" borderId="29" xfId="0" applyNumberFormat="1" applyFont="1" applyBorder="1" applyAlignment="1">
      <alignment horizontal="center" vertical="top"/>
    </xf>
    <xf numFmtId="4" fontId="75" fillId="0" borderId="62" xfId="0" applyNumberFormat="1" applyFont="1" applyBorder="1" applyAlignment="1">
      <alignment horizontal="center" vertical="top"/>
    </xf>
    <xf numFmtId="4" fontId="75" fillId="11" borderId="27" xfId="0" applyNumberFormat="1" applyFont="1" applyFill="1" applyBorder="1" applyAlignment="1">
      <alignment horizontal="center" vertical="top"/>
    </xf>
    <xf numFmtId="4" fontId="75" fillId="0" borderId="75" xfId="0" applyNumberFormat="1" applyFont="1" applyBorder="1" applyAlignment="1">
      <alignment horizontal="center" vertical="top"/>
    </xf>
    <xf numFmtId="4" fontId="75" fillId="0" borderId="65" xfId="0" applyNumberFormat="1" applyFont="1" applyBorder="1" applyAlignment="1">
      <alignment horizontal="center" vertical="top"/>
    </xf>
    <xf numFmtId="4" fontId="75" fillId="7" borderId="38" xfId="0" applyNumberFormat="1" applyFont="1" applyFill="1" applyBorder="1" applyAlignment="1">
      <alignment horizontal="center" vertical="top"/>
    </xf>
    <xf numFmtId="4" fontId="75" fillId="0" borderId="39" xfId="0" applyNumberFormat="1" applyFont="1" applyBorder="1" applyAlignment="1">
      <alignment horizontal="center" vertical="top"/>
    </xf>
    <xf numFmtId="4" fontId="75" fillId="0" borderId="77" xfId="0" applyNumberFormat="1" applyFont="1" applyBorder="1" applyAlignment="1">
      <alignment horizontal="center" vertical="top"/>
    </xf>
    <xf numFmtId="4" fontId="75" fillId="0" borderId="54" xfId="0" applyNumberFormat="1" applyFont="1" applyBorder="1" applyAlignment="1">
      <alignment horizontal="center" vertical="top"/>
    </xf>
    <xf numFmtId="4" fontId="75" fillId="11" borderId="38" xfId="0" applyNumberFormat="1" applyFont="1" applyFill="1" applyBorder="1" applyAlignment="1">
      <alignment horizontal="center" vertical="top"/>
    </xf>
    <xf numFmtId="4" fontId="76" fillId="0" borderId="31" xfId="0" applyNumberFormat="1" applyFont="1" applyBorder="1" applyAlignment="1">
      <alignment horizontal="center" vertical="top" wrapText="1"/>
    </xf>
    <xf numFmtId="4" fontId="76" fillId="0" borderId="57" xfId="0" applyNumberFormat="1" applyFont="1" applyBorder="1" applyAlignment="1">
      <alignment horizontal="center" vertical="top" wrapText="1"/>
    </xf>
    <xf numFmtId="4" fontId="4" fillId="7" borderId="41" xfId="0" applyNumberFormat="1" applyFont="1" applyFill="1" applyBorder="1" applyAlignment="1">
      <alignment horizontal="center" vertical="top"/>
    </xf>
    <xf numFmtId="4" fontId="4" fillId="0" borderId="31" xfId="0" applyNumberFormat="1" applyFont="1" applyBorder="1" applyAlignment="1">
      <alignment horizontal="center" vertical="top"/>
    </xf>
    <xf numFmtId="4" fontId="4" fillId="0" borderId="32" xfId="0" applyNumberFormat="1" applyFont="1" applyBorder="1" applyAlignment="1">
      <alignment horizontal="center" vertical="top"/>
    </xf>
    <xf numFmtId="4" fontId="4" fillId="0" borderId="57" xfId="0" applyNumberFormat="1" applyFont="1" applyBorder="1" applyAlignment="1">
      <alignment horizontal="center" vertical="top"/>
    </xf>
    <xf numFmtId="4" fontId="4" fillId="11" borderId="41" xfId="0" applyNumberFormat="1" applyFont="1" applyFill="1" applyBorder="1" applyAlignment="1">
      <alignment horizontal="center" vertical="top"/>
    </xf>
    <xf numFmtId="4" fontId="4" fillId="56" borderId="30" xfId="0" applyNumberFormat="1" applyFont="1" applyFill="1" applyBorder="1" applyAlignment="1">
      <alignment horizontal="center" vertical="top"/>
    </xf>
    <xf numFmtId="4" fontId="4" fillId="56" borderId="58" xfId="0" applyNumberFormat="1" applyFont="1" applyFill="1" applyBorder="1" applyAlignment="1">
      <alignment horizontal="center" vertical="top"/>
    </xf>
    <xf numFmtId="4" fontId="4" fillId="56" borderId="31" xfId="0" applyNumberFormat="1" applyFont="1" applyFill="1" applyBorder="1" applyAlignment="1">
      <alignment horizontal="center" vertical="top"/>
    </xf>
    <xf numFmtId="4" fontId="4" fillId="56" borderId="32" xfId="0" applyNumberFormat="1" applyFont="1" applyFill="1" applyBorder="1" applyAlignment="1">
      <alignment horizontal="center" vertical="top"/>
    </xf>
    <xf numFmtId="4" fontId="4" fillId="0" borderId="31" xfId="0" applyNumberFormat="1" applyFont="1" applyBorder="1" applyAlignment="1">
      <alignment horizontal="center" vertical="top" wrapText="1"/>
    </xf>
    <xf numFmtId="4" fontId="4" fillId="0" borderId="57" xfId="0" applyNumberFormat="1" applyFont="1" applyBorder="1" applyAlignment="1">
      <alignment horizontal="center" vertical="top" wrapText="1"/>
    </xf>
    <xf numFmtId="9" fontId="4" fillId="56" borderId="30" xfId="119" applyFont="1" applyFill="1" applyBorder="1" applyAlignment="1">
      <alignment horizontal="center" vertical="top"/>
    </xf>
    <xf numFmtId="9" fontId="4" fillId="56" borderId="58" xfId="119" applyFont="1" applyFill="1" applyBorder="1" applyAlignment="1">
      <alignment horizontal="center" vertical="top"/>
    </xf>
    <xf numFmtId="9" fontId="4" fillId="7" borderId="41" xfId="119" applyFont="1" applyFill="1" applyBorder="1" applyAlignment="1">
      <alignment horizontal="center" vertical="top"/>
    </xf>
    <xf numFmtId="9" fontId="4" fillId="56" borderId="31" xfId="119" applyFont="1" applyFill="1" applyBorder="1" applyAlignment="1">
      <alignment horizontal="center" vertical="top"/>
    </xf>
    <xf numFmtId="9" fontId="4" fillId="56" borderId="32" xfId="119" applyFont="1" applyFill="1" applyBorder="1" applyAlignment="1">
      <alignment horizontal="center" vertical="top"/>
    </xf>
    <xf numFmtId="9" fontId="4" fillId="0" borderId="31" xfId="119" applyFont="1" applyBorder="1" applyAlignment="1">
      <alignment horizontal="center" vertical="top"/>
    </xf>
    <xf numFmtId="9" fontId="4" fillId="0" borderId="57" xfId="119" applyFont="1" applyBorder="1" applyAlignment="1">
      <alignment horizontal="center" vertical="top"/>
    </xf>
    <xf numFmtId="9" fontId="4" fillId="11" borderId="41" xfId="119" applyFont="1" applyFill="1" applyBorder="1" applyAlignment="1">
      <alignment horizontal="center" vertical="top"/>
    </xf>
    <xf numFmtId="9" fontId="4" fillId="0" borderId="32" xfId="119" applyFont="1" applyBorder="1" applyAlignment="1">
      <alignment horizontal="center" vertical="top"/>
    </xf>
    <xf numFmtId="9" fontId="77" fillId="0" borderId="31" xfId="119" applyFont="1" applyBorder="1" applyAlignment="1">
      <alignment horizontal="center" vertical="top" wrapText="1"/>
    </xf>
    <xf numFmtId="9" fontId="77" fillId="0" borderId="57" xfId="119" applyFont="1" applyBorder="1" applyAlignment="1">
      <alignment horizontal="center" vertical="top" wrapText="1"/>
    </xf>
    <xf numFmtId="4" fontId="76" fillId="56" borderId="30" xfId="0" applyNumberFormat="1" applyFont="1" applyFill="1" applyBorder="1" applyAlignment="1" applyProtection="1">
      <alignment horizontal="center" vertical="top"/>
      <protection locked="0"/>
    </xf>
    <xf numFmtId="4" fontId="76" fillId="56" borderId="58" xfId="0" applyNumberFormat="1" applyFont="1" applyFill="1" applyBorder="1" applyAlignment="1" applyProtection="1">
      <alignment horizontal="center" vertical="top"/>
      <protection locked="0"/>
    </xf>
    <xf numFmtId="4" fontId="76" fillId="7" borderId="41" xfId="0" applyNumberFormat="1" applyFont="1" applyFill="1" applyBorder="1" applyAlignment="1" applyProtection="1">
      <alignment horizontal="center" vertical="top"/>
      <protection locked="0"/>
    </xf>
    <xf numFmtId="4" fontId="76" fillId="56" borderId="31" xfId="0" applyNumberFormat="1" applyFont="1" applyFill="1" applyBorder="1" applyAlignment="1" applyProtection="1">
      <alignment horizontal="center" vertical="top"/>
      <protection locked="0"/>
    </xf>
    <xf numFmtId="4" fontId="76" fillId="56" borderId="32" xfId="0" applyNumberFormat="1" applyFont="1" applyFill="1" applyBorder="1" applyAlignment="1" applyProtection="1">
      <alignment horizontal="center" vertical="top"/>
      <protection locked="0"/>
    </xf>
    <xf numFmtId="4" fontId="76" fillId="0" borderId="31" xfId="0" applyNumberFormat="1" applyFont="1" applyBorder="1" applyAlignment="1" applyProtection="1">
      <alignment horizontal="center" vertical="top"/>
      <protection locked="0"/>
    </xf>
    <xf numFmtId="4" fontId="76" fillId="0" borderId="57" xfId="0" applyNumberFormat="1" applyFont="1" applyBorder="1" applyAlignment="1" applyProtection="1">
      <alignment horizontal="center" vertical="top"/>
      <protection locked="0"/>
    </xf>
    <xf numFmtId="4" fontId="76" fillId="0" borderId="30" xfId="0" applyNumberFormat="1" applyFont="1" applyBorder="1" applyAlignment="1" applyProtection="1">
      <alignment horizontal="center" vertical="top"/>
      <protection locked="0"/>
    </xf>
    <xf numFmtId="4" fontId="76" fillId="0" borderId="58" xfId="0" applyNumberFormat="1" applyFont="1" applyBorder="1" applyAlignment="1" applyProtection="1">
      <alignment horizontal="center" vertical="top"/>
      <protection locked="0"/>
    </xf>
    <xf numFmtId="4" fontId="4" fillId="0" borderId="30" xfId="0" applyNumberFormat="1" applyFont="1" applyBorder="1" applyAlignment="1" applyProtection="1">
      <alignment horizontal="center" vertical="top"/>
      <protection locked="0"/>
    </xf>
    <xf numFmtId="4" fontId="4" fillId="0" borderId="59" xfId="0" applyNumberFormat="1" applyFont="1" applyBorder="1" applyAlignment="1" applyProtection="1">
      <alignment horizontal="center" vertical="top"/>
      <protection locked="0"/>
    </xf>
    <xf numFmtId="4" fontId="76" fillId="0" borderId="59" xfId="0" applyNumberFormat="1" applyFont="1" applyBorder="1" applyAlignment="1" applyProtection="1">
      <alignment horizontal="center" vertical="top"/>
      <protection locked="0"/>
    </xf>
    <xf numFmtId="4" fontId="76" fillId="0" borderId="34" xfId="0" applyNumberFormat="1" applyFont="1" applyBorder="1" applyAlignment="1" applyProtection="1">
      <alignment horizontal="center" vertical="top"/>
      <protection locked="0"/>
    </xf>
    <xf numFmtId="4" fontId="76" fillId="0" borderId="53" xfId="0" applyNumberFormat="1" applyFont="1" applyBorder="1" applyAlignment="1" applyProtection="1">
      <alignment horizontal="center" vertical="top"/>
      <protection locked="0"/>
    </xf>
    <xf numFmtId="4" fontId="4" fillId="0" borderId="58" xfId="0" applyNumberFormat="1" applyFont="1" applyBorder="1" applyAlignment="1" applyProtection="1">
      <alignment horizontal="center" vertical="top"/>
      <protection locked="0"/>
    </xf>
    <xf numFmtId="4" fontId="76" fillId="0" borderId="60" xfId="0" applyNumberFormat="1" applyFont="1" applyBorder="1" applyAlignment="1" applyProtection="1">
      <alignment horizontal="center" vertical="top"/>
      <protection locked="0"/>
    </xf>
    <xf numFmtId="4" fontId="4" fillId="0" borderId="31" xfId="0" applyNumberFormat="1" applyFont="1" applyBorder="1" applyAlignment="1" applyProtection="1">
      <alignment horizontal="center" vertical="top"/>
      <protection locked="0"/>
    </xf>
    <xf numFmtId="4" fontId="4" fillId="0" borderId="32" xfId="0" applyNumberFormat="1" applyFont="1" applyBorder="1" applyAlignment="1" applyProtection="1">
      <alignment horizontal="center" vertical="top"/>
      <protection locked="0"/>
    </xf>
    <xf numFmtId="4" fontId="76" fillId="0" borderId="32" xfId="0" applyNumberFormat="1" applyFont="1" applyBorder="1" applyAlignment="1" applyProtection="1">
      <alignment horizontal="center" vertical="top"/>
      <protection locked="0"/>
    </xf>
    <xf numFmtId="4" fontId="76" fillId="0" borderId="20" xfId="0" applyNumberFormat="1" applyFont="1" applyBorder="1" applyAlignment="1" applyProtection="1">
      <alignment horizontal="center" vertical="top"/>
      <protection locked="0"/>
    </xf>
    <xf numFmtId="4" fontId="76" fillId="0" borderId="21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wrapText="1"/>
    </xf>
    <xf numFmtId="0" fontId="79" fillId="0" borderId="0" xfId="111" applyFont="1" applyFill="1">
      <alignment/>
      <protection/>
    </xf>
    <xf numFmtId="0" fontId="34" fillId="0" borderId="0" xfId="111" applyFont="1" applyFill="1" applyBorder="1" applyAlignment="1">
      <alignment horizontal="center"/>
      <protection/>
    </xf>
    <xf numFmtId="0" fontId="34" fillId="0" borderId="80" xfId="111" applyFont="1" applyFill="1" applyBorder="1" applyAlignment="1">
      <alignment horizontal="center"/>
      <protection/>
    </xf>
    <xf numFmtId="0" fontId="34" fillId="0" borderId="0" xfId="111" applyFont="1" applyFill="1">
      <alignment/>
      <protection/>
    </xf>
    <xf numFmtId="0" fontId="80" fillId="0" borderId="0" xfId="111" applyFont="1" applyFill="1">
      <alignment/>
      <protection/>
    </xf>
    <xf numFmtId="0" fontId="42" fillId="0" borderId="0" xfId="111" applyFont="1" applyFill="1" applyBorder="1" applyAlignment="1">
      <alignment horizontal="center"/>
      <protection/>
    </xf>
    <xf numFmtId="0" fontId="34" fillId="0" borderId="31" xfId="111" applyFont="1" applyFill="1" applyBorder="1" applyAlignment="1">
      <alignment horizontal="center" vertical="center" wrapText="1"/>
      <protection/>
    </xf>
    <xf numFmtId="0" fontId="34" fillId="0" borderId="31" xfId="111" applyFont="1" applyFill="1" applyBorder="1" applyAlignment="1">
      <alignment horizontal="center" vertical="center"/>
      <protection/>
    </xf>
    <xf numFmtId="0" fontId="42" fillId="0" borderId="57" xfId="111" applyFont="1" applyFill="1" applyBorder="1" applyAlignment="1">
      <alignment horizontal="center" vertical="center"/>
      <protection/>
    </xf>
    <xf numFmtId="0" fontId="34" fillId="0" borderId="38" xfId="111" applyFont="1" applyFill="1" applyBorder="1" applyAlignment="1">
      <alignment horizontal="center" vertical="center"/>
      <protection/>
    </xf>
    <xf numFmtId="0" fontId="34" fillId="0" borderId="77" xfId="111" applyFont="1" applyFill="1" applyBorder="1" applyAlignment="1">
      <alignment horizontal="center" vertical="center"/>
      <protection/>
    </xf>
    <xf numFmtId="0" fontId="80" fillId="0" borderId="71" xfId="111" applyFont="1" applyFill="1" applyBorder="1" applyAlignment="1">
      <alignment horizontal="center" vertical="center"/>
      <protection/>
    </xf>
    <xf numFmtId="0" fontId="80" fillId="0" borderId="64" xfId="111" applyFont="1" applyFill="1" applyBorder="1" applyAlignment="1">
      <alignment horizontal="center" vertical="center"/>
      <protection/>
    </xf>
    <xf numFmtId="0" fontId="80" fillId="0" borderId="63" xfId="111" applyFont="1" applyFill="1" applyBorder="1" applyAlignment="1">
      <alignment horizontal="center" vertical="center"/>
      <protection/>
    </xf>
    <xf numFmtId="0" fontId="80" fillId="0" borderId="72" xfId="111" applyFont="1" applyFill="1" applyBorder="1" applyAlignment="1">
      <alignment horizontal="center" vertical="center"/>
      <protection/>
    </xf>
    <xf numFmtId="0" fontId="81" fillId="0" borderId="38" xfId="111" applyFont="1" applyBorder="1" applyAlignment="1">
      <alignment vertical="center"/>
      <protection/>
    </xf>
    <xf numFmtId="0" fontId="42" fillId="0" borderId="39" xfId="111" applyFont="1" applyBorder="1" applyAlignment="1">
      <alignment vertical="center"/>
      <protection/>
    </xf>
    <xf numFmtId="0" fontId="42" fillId="57" borderId="54" xfId="111" applyFont="1" applyFill="1" applyBorder="1" applyAlignment="1">
      <alignment vertical="center"/>
      <protection/>
    </xf>
    <xf numFmtId="0" fontId="42" fillId="0" borderId="38" xfId="111" applyFont="1" applyBorder="1" applyAlignment="1">
      <alignment vertical="center"/>
      <protection/>
    </xf>
    <xf numFmtId="0" fontId="42" fillId="0" borderId="77" xfId="111" applyFont="1" applyBorder="1" applyAlignment="1">
      <alignment vertical="center"/>
      <protection/>
    </xf>
    <xf numFmtId="0" fontId="82" fillId="56" borderId="41" xfId="111" applyFont="1" applyFill="1" applyBorder="1">
      <alignment/>
      <protection/>
    </xf>
    <xf numFmtId="4" fontId="83" fillId="56" borderId="31" xfId="111" applyNumberFormat="1" applyFont="1" applyFill="1" applyBorder="1" applyProtection="1">
      <alignment/>
      <protection/>
    </xf>
    <xf numFmtId="4" fontId="83" fillId="58" borderId="57" xfId="111" applyNumberFormat="1" applyFont="1" applyFill="1" applyBorder="1" applyProtection="1">
      <alignment/>
      <protection/>
    </xf>
    <xf numFmtId="4" fontId="82" fillId="56" borderId="41" xfId="111" applyNumberFormat="1" applyFont="1" applyFill="1" applyBorder="1">
      <alignment/>
      <protection/>
    </xf>
    <xf numFmtId="4" fontId="82" fillId="56" borderId="32" xfId="111" applyNumberFormat="1" applyFont="1" applyFill="1" applyBorder="1">
      <alignment/>
      <protection/>
    </xf>
    <xf numFmtId="0" fontId="34" fillId="56" borderId="41" xfId="111" applyFont="1" applyFill="1" applyBorder="1" applyAlignment="1">
      <alignment horizontal="right"/>
      <protection/>
    </xf>
    <xf numFmtId="0" fontId="84" fillId="56" borderId="31" xfId="111" applyFont="1" applyFill="1" applyBorder="1" applyProtection="1">
      <alignment/>
      <protection locked="0"/>
    </xf>
    <xf numFmtId="4" fontId="84" fillId="58" borderId="57" xfId="111" applyNumberFormat="1" applyFont="1" applyFill="1" applyBorder="1">
      <alignment/>
      <protection/>
    </xf>
    <xf numFmtId="4" fontId="34" fillId="56" borderId="41" xfId="111" applyNumberFormat="1" applyFont="1" applyFill="1" applyBorder="1">
      <alignment/>
      <protection/>
    </xf>
    <xf numFmtId="4" fontId="34" fillId="56" borderId="32" xfId="111" applyNumberFormat="1" applyFont="1" applyFill="1" applyBorder="1">
      <alignment/>
      <protection/>
    </xf>
    <xf numFmtId="0" fontId="85" fillId="56" borderId="41" xfId="111" applyFont="1" applyFill="1" applyBorder="1" applyAlignment="1">
      <alignment horizontal="right"/>
      <protection/>
    </xf>
    <xf numFmtId="0" fontId="0" fillId="56" borderId="31" xfId="111" applyFont="1" applyFill="1" applyBorder="1" applyProtection="1">
      <alignment/>
      <protection locked="0"/>
    </xf>
    <xf numFmtId="4" fontId="0" fillId="58" borderId="57" xfId="111" applyNumberFormat="1" applyFont="1" applyFill="1" applyBorder="1">
      <alignment/>
      <protection/>
    </xf>
    <xf numFmtId="4" fontId="85" fillId="56" borderId="41" xfId="111" applyNumberFormat="1" applyFont="1" applyFill="1" applyBorder="1">
      <alignment/>
      <protection/>
    </xf>
    <xf numFmtId="4" fontId="85" fillId="56" borderId="32" xfId="111" applyNumberFormat="1" applyFont="1" applyFill="1" applyBorder="1">
      <alignment/>
      <protection/>
    </xf>
    <xf numFmtId="4" fontId="83" fillId="58" borderId="57" xfId="111" applyNumberFormat="1" applyFont="1" applyFill="1" applyBorder="1">
      <alignment/>
      <protection/>
    </xf>
    <xf numFmtId="4" fontId="83" fillId="56" borderId="31" xfId="111" applyNumberFormat="1" applyFont="1" applyFill="1" applyBorder="1">
      <alignment/>
      <protection/>
    </xf>
    <xf numFmtId="0" fontId="82" fillId="56" borderId="41" xfId="111" applyFont="1" applyFill="1" applyBorder="1" applyAlignment="1">
      <alignment horizontal="left"/>
      <protection/>
    </xf>
    <xf numFmtId="4" fontId="84" fillId="56" borderId="31" xfId="111" applyNumberFormat="1" applyFont="1" applyFill="1" applyBorder="1" applyProtection="1">
      <alignment/>
      <protection locked="0"/>
    </xf>
    <xf numFmtId="4" fontId="84" fillId="56" borderId="71" xfId="111" applyNumberFormat="1" applyFont="1" applyFill="1" applyBorder="1" applyProtection="1">
      <alignment/>
      <protection locked="0"/>
    </xf>
    <xf numFmtId="0" fontId="34" fillId="56" borderId="63" xfId="111" applyFont="1" applyFill="1" applyBorder="1" applyAlignment="1">
      <alignment horizontal="right"/>
      <protection/>
    </xf>
    <xf numFmtId="4" fontId="84" fillId="56" borderId="71" xfId="111" applyNumberFormat="1" applyFont="1" applyFill="1" applyBorder="1">
      <alignment/>
      <protection/>
    </xf>
    <xf numFmtId="0" fontId="82" fillId="56" borderId="63" xfId="111" applyFont="1" applyFill="1" applyBorder="1" applyAlignment="1">
      <alignment horizontal="right"/>
      <protection/>
    </xf>
    <xf numFmtId="4" fontId="83" fillId="56" borderId="71" xfId="111" applyNumberFormat="1" applyFont="1" applyFill="1" applyBorder="1" applyProtection="1">
      <alignment/>
      <protection locked="0"/>
    </xf>
    <xf numFmtId="0" fontId="42" fillId="56" borderId="19" xfId="111" applyFont="1" applyFill="1" applyBorder="1" applyAlignment="1">
      <alignment horizontal="center" vertical="center"/>
      <protection/>
    </xf>
    <xf numFmtId="4" fontId="86" fillId="56" borderId="20" xfId="111" applyNumberFormat="1" applyFont="1" applyFill="1" applyBorder="1" applyAlignment="1">
      <alignment vertical="center"/>
      <protection/>
    </xf>
    <xf numFmtId="4" fontId="86" fillId="58" borderId="61" xfId="111" applyNumberFormat="1" applyFont="1" applyFill="1" applyBorder="1" applyAlignment="1">
      <alignment vertical="center"/>
      <protection/>
    </xf>
    <xf numFmtId="4" fontId="42" fillId="56" borderId="19" xfId="111" applyNumberFormat="1" applyFont="1" applyFill="1" applyBorder="1" applyAlignment="1">
      <alignment vertical="center"/>
      <protection/>
    </xf>
    <xf numFmtId="4" fontId="42" fillId="56" borderId="21" xfId="111" applyNumberFormat="1" applyFont="1" applyFill="1" applyBorder="1" applyAlignment="1">
      <alignment vertical="center"/>
      <protection/>
    </xf>
    <xf numFmtId="0" fontId="81" fillId="56" borderId="38" xfId="111" applyFont="1" applyFill="1" applyBorder="1" applyAlignment="1">
      <alignment vertical="center"/>
      <protection/>
    </xf>
    <xf numFmtId="0" fontId="86" fillId="56" borderId="39" xfId="111" applyFont="1" applyFill="1" applyBorder="1" applyAlignment="1">
      <alignment vertical="center"/>
      <protection/>
    </xf>
    <xf numFmtId="0" fontId="86" fillId="56" borderId="54" xfId="111" applyFont="1" applyFill="1" applyBorder="1" applyAlignment="1">
      <alignment vertical="center"/>
      <protection/>
    </xf>
    <xf numFmtId="0" fontId="42" fillId="56" borderId="27" xfId="111" applyFont="1" applyFill="1" applyBorder="1" applyAlignment="1">
      <alignment vertical="center"/>
      <protection/>
    </xf>
    <xf numFmtId="0" fontId="42" fillId="56" borderId="29" xfId="111" applyFont="1" applyFill="1" applyBorder="1" applyAlignment="1">
      <alignment vertical="center"/>
      <protection/>
    </xf>
    <xf numFmtId="2" fontId="84" fillId="56" borderId="31" xfId="111" applyNumberFormat="1" applyFont="1" applyFill="1" applyBorder="1" applyProtection="1">
      <alignment/>
      <protection locked="0"/>
    </xf>
    <xf numFmtId="2" fontId="84" fillId="56" borderId="71" xfId="111" applyNumberFormat="1" applyFont="1" applyFill="1" applyBorder="1" applyProtection="1">
      <alignment/>
      <protection locked="0"/>
    </xf>
    <xf numFmtId="2" fontId="34" fillId="56" borderId="41" xfId="111" applyNumberFormat="1" applyFont="1" applyFill="1" applyBorder="1">
      <alignment/>
      <protection/>
    </xf>
    <xf numFmtId="2" fontId="34" fillId="56" borderId="32" xfId="111" applyNumberFormat="1" applyFont="1" applyFill="1" applyBorder="1">
      <alignment/>
      <protection/>
    </xf>
    <xf numFmtId="2" fontId="84" fillId="56" borderId="71" xfId="111" applyNumberFormat="1" applyFont="1" applyFill="1" applyBorder="1">
      <alignment/>
      <protection/>
    </xf>
    <xf numFmtId="2" fontId="83" fillId="56" borderId="71" xfId="111" applyNumberFormat="1" applyFont="1" applyFill="1" applyBorder="1" applyProtection="1">
      <alignment/>
      <protection locked="0"/>
    </xf>
    <xf numFmtId="2" fontId="82" fillId="56" borderId="41" xfId="111" applyNumberFormat="1" applyFont="1" applyFill="1" applyBorder="1">
      <alignment/>
      <protection/>
    </xf>
    <xf numFmtId="2" fontId="82" fillId="56" borderId="32" xfId="111" applyNumberFormat="1" applyFont="1" applyFill="1" applyBorder="1">
      <alignment/>
      <protection/>
    </xf>
    <xf numFmtId="4" fontId="42" fillId="56" borderId="63" xfId="111" applyNumberFormat="1" applyFont="1" applyFill="1" applyBorder="1" applyAlignment="1">
      <alignment vertical="center"/>
      <protection/>
    </xf>
    <xf numFmtId="4" fontId="42" fillId="56" borderId="72" xfId="111" applyNumberFormat="1" applyFont="1" applyFill="1" applyBorder="1" applyAlignment="1">
      <alignment vertical="center"/>
      <protection/>
    </xf>
    <xf numFmtId="0" fontId="42" fillId="56" borderId="81" xfId="111" applyFont="1" applyFill="1" applyBorder="1" applyAlignment="1">
      <alignment horizontal="center" vertical="center" wrapText="1"/>
      <protection/>
    </xf>
    <xf numFmtId="4" fontId="86" fillId="56" borderId="82" xfId="111" applyNumberFormat="1" applyFont="1" applyFill="1" applyBorder="1" applyAlignment="1">
      <alignment vertical="center"/>
      <protection/>
    </xf>
    <xf numFmtId="4" fontId="86" fillId="56" borderId="83" xfId="111" applyNumberFormat="1" applyFont="1" applyFill="1" applyBorder="1" applyAlignment="1">
      <alignment vertical="center"/>
      <protection/>
    </xf>
    <xf numFmtId="4" fontId="42" fillId="56" borderId="38" xfId="111" applyNumberFormat="1" applyFont="1" applyFill="1" applyBorder="1" applyAlignment="1">
      <alignment vertical="center"/>
      <protection/>
    </xf>
    <xf numFmtId="4" fontId="42" fillId="56" borderId="77" xfId="111" applyNumberFormat="1" applyFont="1" applyFill="1" applyBorder="1" applyAlignment="1">
      <alignment vertical="center"/>
      <protection/>
    </xf>
    <xf numFmtId="0" fontId="42" fillId="56" borderId="63" xfId="111" applyFont="1" applyFill="1" applyBorder="1" applyAlignment="1">
      <alignment horizontal="center" vertical="center" wrapText="1"/>
      <protection/>
    </xf>
    <xf numFmtId="4" fontId="86" fillId="56" borderId="71" xfId="111" applyNumberFormat="1" applyFont="1" applyFill="1" applyBorder="1" applyAlignment="1">
      <alignment vertical="center"/>
      <protection/>
    </xf>
    <xf numFmtId="4" fontId="86" fillId="56" borderId="64" xfId="111" applyNumberFormat="1" applyFont="1" applyFill="1" applyBorder="1" applyAlignment="1">
      <alignment vertical="center"/>
      <protection/>
    </xf>
    <xf numFmtId="0" fontId="42" fillId="56" borderId="47" xfId="111" applyFont="1" applyFill="1" applyBorder="1" applyAlignment="1">
      <alignment horizontal="center" vertical="center"/>
      <protection/>
    </xf>
    <xf numFmtId="4" fontId="42" fillId="56" borderId="48" xfId="111" applyNumberFormat="1" applyFont="1" applyFill="1" applyBorder="1" applyAlignment="1">
      <alignment vertical="center"/>
      <protection/>
    </xf>
    <xf numFmtId="4" fontId="42" fillId="58" borderId="84" xfId="111" applyNumberFormat="1" applyFont="1" applyFill="1" applyBorder="1" applyAlignment="1">
      <alignment vertical="center"/>
      <protection/>
    </xf>
    <xf numFmtId="4" fontId="34" fillId="56" borderId="23" xfId="111" applyNumberFormat="1" applyFont="1" applyFill="1" applyBorder="1" applyAlignment="1">
      <alignment vertical="center"/>
      <protection/>
    </xf>
    <xf numFmtId="4" fontId="34" fillId="56" borderId="25" xfId="111" applyNumberFormat="1" applyFont="1" applyFill="1" applyBorder="1" applyAlignment="1">
      <alignment vertical="center"/>
      <protection/>
    </xf>
    <xf numFmtId="0" fontId="34" fillId="56" borderId="31" xfId="111" applyFont="1" applyFill="1" applyBorder="1" applyProtection="1">
      <alignment/>
      <protection locked="0"/>
    </xf>
    <xf numFmtId="0" fontId="34" fillId="56" borderId="41" xfId="111" applyFont="1" applyFill="1" applyBorder="1">
      <alignment/>
      <protection/>
    </xf>
    <xf numFmtId="0" fontId="34" fillId="56" borderId="32" xfId="111" applyFont="1" applyFill="1" applyBorder="1">
      <alignment/>
      <protection/>
    </xf>
    <xf numFmtId="4" fontId="34" fillId="56" borderId="31" xfId="111" applyNumberFormat="1" applyFont="1" applyFill="1" applyBorder="1">
      <alignment/>
      <protection/>
    </xf>
    <xf numFmtId="4" fontId="34" fillId="58" borderId="57" xfId="111" applyNumberFormat="1" applyFont="1" applyFill="1" applyBorder="1">
      <alignment/>
      <protection/>
    </xf>
    <xf numFmtId="0" fontId="34" fillId="56" borderId="31" xfId="111" applyFont="1" applyFill="1" applyBorder="1">
      <alignment/>
      <protection/>
    </xf>
    <xf numFmtId="0" fontId="34" fillId="56" borderId="41" xfId="111" applyFont="1" applyFill="1" applyBorder="1" applyAlignment="1">
      <alignment wrapText="1"/>
      <protection/>
    </xf>
    <xf numFmtId="4" fontId="34" fillId="56" borderId="31" xfId="111" applyNumberFormat="1" applyFont="1" applyFill="1" applyBorder="1" applyProtection="1">
      <alignment/>
      <protection locked="0"/>
    </xf>
    <xf numFmtId="0" fontId="34" fillId="56" borderId="63" xfId="111" applyFont="1" applyFill="1" applyBorder="1" applyAlignment="1">
      <alignment wrapText="1"/>
      <protection/>
    </xf>
    <xf numFmtId="4" fontId="34" fillId="56" borderId="71" xfId="111" applyNumberFormat="1" applyFont="1" applyFill="1" applyBorder="1">
      <alignment/>
      <protection/>
    </xf>
    <xf numFmtId="0" fontId="34" fillId="56" borderId="71" xfId="111" applyFont="1" applyFill="1" applyBorder="1">
      <alignment/>
      <protection/>
    </xf>
    <xf numFmtId="2" fontId="34" fillId="58" borderId="64" xfId="111" applyNumberFormat="1" applyFont="1" applyFill="1" applyBorder="1">
      <alignment/>
      <protection/>
    </xf>
    <xf numFmtId="0" fontId="34" fillId="56" borderId="63" xfId="111" applyFont="1" applyFill="1" applyBorder="1" applyAlignment="1">
      <alignment horizontal="right" wrapText="1"/>
      <protection/>
    </xf>
    <xf numFmtId="4" fontId="34" fillId="56" borderId="71" xfId="111" applyNumberFormat="1" applyFont="1" applyFill="1" applyBorder="1" applyProtection="1">
      <alignment/>
      <protection locked="0"/>
    </xf>
    <xf numFmtId="0" fontId="34" fillId="56" borderId="71" xfId="111" applyFont="1" applyFill="1" applyBorder="1" applyProtection="1">
      <alignment/>
      <protection locked="0"/>
    </xf>
    <xf numFmtId="0" fontId="34" fillId="56" borderId="19" xfId="111" applyFont="1" applyFill="1" applyBorder="1">
      <alignment/>
      <protection/>
    </xf>
    <xf numFmtId="4" fontId="34" fillId="56" borderId="20" xfId="111" applyNumberFormat="1" applyFont="1" applyFill="1" applyBorder="1">
      <alignment/>
      <protection/>
    </xf>
    <xf numFmtId="2" fontId="34" fillId="58" borderId="61" xfId="111" applyNumberFormat="1" applyFont="1" applyFill="1" applyBorder="1">
      <alignment/>
      <protection/>
    </xf>
    <xf numFmtId="4" fontId="34" fillId="56" borderId="19" xfId="111" applyNumberFormat="1" applyFont="1" applyFill="1" applyBorder="1">
      <alignment/>
      <protection/>
    </xf>
    <xf numFmtId="4" fontId="34" fillId="56" borderId="21" xfId="111" applyNumberFormat="1" applyFont="1" applyFill="1" applyBorder="1">
      <alignment/>
      <protection/>
    </xf>
    <xf numFmtId="0" fontId="42" fillId="0" borderId="0" xfId="111" applyFont="1" applyFill="1" applyBorder="1">
      <alignment/>
      <protection/>
    </xf>
    <xf numFmtId="4" fontId="34" fillId="0" borderId="0" xfId="111" applyNumberFormat="1" applyFont="1" applyFill="1" applyBorder="1">
      <alignment/>
      <protection/>
    </xf>
    <xf numFmtId="2" fontId="42" fillId="0" borderId="0" xfId="111" applyNumberFormat="1" applyFont="1" applyFill="1" applyBorder="1">
      <alignment/>
      <protection/>
    </xf>
    <xf numFmtId="4" fontId="42" fillId="0" borderId="0" xfId="111" applyNumberFormat="1" applyFont="1" applyFill="1" applyBorder="1">
      <alignment/>
      <protection/>
    </xf>
    <xf numFmtId="0" fontId="34" fillId="0" borderId="0" xfId="111" applyFont="1" applyFill="1" applyBorder="1">
      <alignment/>
      <protection/>
    </xf>
    <xf numFmtId="2" fontId="34" fillId="0" borderId="0" xfId="111" applyNumberFormat="1" applyFont="1" applyFill="1" applyBorder="1">
      <alignment/>
      <protection/>
    </xf>
    <xf numFmtId="0" fontId="0" fillId="0" borderId="80" xfId="111" applyFont="1" applyFill="1" applyBorder="1" applyAlignment="1" applyProtection="1">
      <alignment/>
      <protection locked="0"/>
    </xf>
    <xf numFmtId="0" fontId="0" fillId="0" borderId="0" xfId="111" applyFont="1" applyFill="1" applyBorder="1" applyAlignment="1" applyProtection="1">
      <alignment/>
      <protection locked="0"/>
    </xf>
    <xf numFmtId="0" fontId="88" fillId="0" borderId="0" xfId="111" applyFont="1" applyFill="1" applyBorder="1" applyAlignment="1" applyProtection="1">
      <alignment/>
      <protection locked="0"/>
    </xf>
    <xf numFmtId="0" fontId="6" fillId="0" borderId="0" xfId="111" applyFont="1" applyFill="1" applyAlignment="1" applyProtection="1">
      <alignment wrapText="1"/>
      <protection locked="0"/>
    </xf>
    <xf numFmtId="0" fontId="6" fillId="0" borderId="0" xfId="111" applyFont="1" applyFill="1" applyProtection="1">
      <alignment/>
      <protection locked="0"/>
    </xf>
    <xf numFmtId="0" fontId="6" fillId="0" borderId="0" xfId="111" applyFont="1" applyFill="1" applyBorder="1" applyAlignment="1" applyProtection="1">
      <alignment horizontal="center"/>
      <protection locked="0"/>
    </xf>
    <xf numFmtId="0" fontId="6" fillId="0" borderId="85" xfId="111" applyFont="1" applyFill="1" applyBorder="1" applyAlignment="1" applyProtection="1">
      <alignment horizontal="center"/>
      <protection locked="0"/>
    </xf>
    <xf numFmtId="0" fontId="6" fillId="0" borderId="85" xfId="111" applyFont="1" applyFill="1" applyBorder="1" applyAlignment="1" applyProtection="1">
      <alignment/>
      <protection locked="0"/>
    </xf>
    <xf numFmtId="0" fontId="6" fillId="0" borderId="0" xfId="111" applyFont="1" applyFill="1" applyBorder="1" applyAlignment="1" applyProtection="1">
      <alignment/>
      <protection locked="0"/>
    </xf>
    <xf numFmtId="0" fontId="6" fillId="0" borderId="0" xfId="111" applyFont="1" applyFill="1" applyBorder="1" applyProtection="1">
      <alignment/>
      <protection locked="0"/>
    </xf>
    <xf numFmtId="0" fontId="79" fillId="0" borderId="80" xfId="111" applyFont="1" applyFill="1" applyBorder="1" applyAlignment="1">
      <alignment horizontal="center"/>
      <protection/>
    </xf>
    <xf numFmtId="0" fontId="42" fillId="0" borderId="47" xfId="111" applyFont="1" applyFill="1" applyBorder="1" applyAlignment="1">
      <alignment horizontal="center" vertical="center" wrapText="1"/>
      <protection/>
    </xf>
    <xf numFmtId="4" fontId="89" fillId="0" borderId="48" xfId="111" applyNumberFormat="1" applyFont="1" applyBorder="1">
      <alignment/>
      <protection/>
    </xf>
    <xf numFmtId="4" fontId="89" fillId="57" borderId="48" xfId="111" applyNumberFormat="1" applyFont="1" applyFill="1" applyBorder="1">
      <alignment/>
      <protection/>
    </xf>
    <xf numFmtId="4" fontId="90" fillId="0" borderId="48" xfId="111" applyNumberFormat="1" applyFont="1" applyBorder="1">
      <alignment/>
      <protection/>
    </xf>
    <xf numFmtId="4" fontId="90" fillId="0" borderId="74" xfId="111" applyNumberFormat="1" applyFont="1" applyBorder="1">
      <alignment/>
      <protection/>
    </xf>
    <xf numFmtId="4" fontId="86" fillId="0" borderId="48" xfId="111" applyNumberFormat="1" applyFont="1" applyFill="1" applyBorder="1" applyAlignment="1">
      <alignment vertical="center"/>
      <protection/>
    </xf>
    <xf numFmtId="4" fontId="89" fillId="57" borderId="84" xfId="111" applyNumberFormat="1" applyFont="1" applyFill="1" applyBorder="1">
      <alignment/>
      <protection/>
    </xf>
    <xf numFmtId="4" fontId="42" fillId="0" borderId="48" xfId="111" applyNumberFormat="1" applyFont="1" applyFill="1" applyBorder="1" applyAlignment="1">
      <alignment vertical="center"/>
      <protection/>
    </xf>
    <xf numFmtId="4" fontId="42" fillId="0" borderId="74" xfId="111" applyNumberFormat="1" applyFont="1" applyFill="1" applyBorder="1" applyAlignment="1">
      <alignment vertical="center"/>
      <protection/>
    </xf>
    <xf numFmtId="0" fontId="42" fillId="0" borderId="0" xfId="111" applyFont="1" applyFill="1" applyBorder="1" applyAlignment="1">
      <alignment horizontal="center" vertical="center" wrapText="1"/>
      <protection/>
    </xf>
    <xf numFmtId="4" fontId="86" fillId="0" borderId="0" xfId="111" applyNumberFormat="1" applyFont="1" applyFill="1" applyBorder="1" applyAlignment="1">
      <alignment vertical="center"/>
      <protection/>
    </xf>
    <xf numFmtId="4" fontId="42" fillId="0" borderId="0" xfId="111" applyNumberFormat="1" applyFont="1" applyFill="1" applyBorder="1" applyAlignment="1">
      <alignment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76" fillId="7" borderId="65" xfId="0" applyFont="1" applyFill="1" applyBorder="1" applyAlignment="1" applyProtection="1">
      <alignment horizontal="center"/>
      <protection locked="0"/>
    </xf>
    <xf numFmtId="0" fontId="76" fillId="7" borderId="65" xfId="0" applyFont="1" applyFill="1" applyBorder="1" applyAlignment="1" applyProtection="1">
      <alignment horizontal="left"/>
      <protection locked="0"/>
    </xf>
    <xf numFmtId="0" fontId="76" fillId="7" borderId="59" xfId="0" applyFont="1" applyFill="1" applyBorder="1" applyAlignment="1" applyProtection="1">
      <alignment horizontal="center"/>
      <protection locked="0"/>
    </xf>
    <xf numFmtId="0" fontId="76" fillId="7" borderId="59" xfId="0" applyFont="1" applyFill="1" applyBorder="1" applyAlignment="1" applyProtection="1">
      <alignment horizontal="left"/>
      <protection locked="0"/>
    </xf>
    <xf numFmtId="0" fontId="4" fillId="7" borderId="59" xfId="0" applyFont="1" applyFill="1" applyBorder="1" applyAlignment="1" applyProtection="1">
      <alignment horizontal="center"/>
      <protection locked="0"/>
    </xf>
    <xf numFmtId="0" fontId="4" fillId="7" borderId="59" xfId="0" applyFont="1" applyFill="1" applyBorder="1" applyAlignment="1" applyProtection="1">
      <alignment horizontal="left"/>
      <protection locked="0"/>
    </xf>
    <xf numFmtId="0" fontId="75" fillId="7" borderId="59" xfId="0" applyFont="1" applyFill="1" applyBorder="1" applyAlignment="1" applyProtection="1">
      <alignment horizontal="center"/>
      <protection locked="0"/>
    </xf>
    <xf numFmtId="0" fontId="75" fillId="7" borderId="59" xfId="0" applyFont="1" applyFill="1" applyBorder="1" applyAlignment="1" applyProtection="1">
      <alignment horizontal="left"/>
      <protection locked="0"/>
    </xf>
    <xf numFmtId="0" fontId="4" fillId="7" borderId="59" xfId="0" applyFont="1" applyFill="1" applyBorder="1" applyAlignment="1" applyProtection="1">
      <alignment horizontal="right"/>
      <protection locked="0"/>
    </xf>
    <xf numFmtId="0" fontId="76" fillId="7" borderId="30" xfId="0" applyFont="1" applyFill="1" applyBorder="1" applyAlignment="1" applyProtection="1">
      <alignment horizontal="center"/>
      <protection locked="0"/>
    </xf>
    <xf numFmtId="0" fontId="76" fillId="7" borderId="34" xfId="0" applyFont="1" applyFill="1" applyBorder="1" applyAlignment="1" applyProtection="1">
      <alignment horizontal="center"/>
      <protection locked="0"/>
    </xf>
    <xf numFmtId="0" fontId="76" fillId="7" borderId="53" xfId="0" applyFont="1" applyFill="1" applyBorder="1" applyAlignment="1" applyProtection="1">
      <alignment horizontal="left"/>
      <protection locked="0"/>
    </xf>
    <xf numFmtId="0" fontId="76" fillId="7" borderId="86" xfId="0" applyFont="1" applyFill="1" applyBorder="1" applyAlignment="1" applyProtection="1">
      <alignment horizontal="center"/>
      <protection locked="0"/>
    </xf>
    <xf numFmtId="49" fontId="75" fillId="7" borderId="75" xfId="0" applyNumberFormat="1" applyFont="1" applyFill="1" applyBorder="1" applyAlignment="1" applyProtection="1">
      <alignment horizontal="center"/>
      <protection locked="0"/>
    </xf>
    <xf numFmtId="0" fontId="75" fillId="7" borderId="59" xfId="0" applyFont="1" applyFill="1" applyBorder="1" applyAlignment="1" applyProtection="1">
      <alignment horizontal="left" wrapText="1"/>
      <protection locked="0"/>
    </xf>
    <xf numFmtId="0" fontId="75" fillId="7" borderId="30" xfId="0" applyFont="1" applyFill="1" applyBorder="1" applyAlignment="1" applyProtection="1">
      <alignment horizontal="center"/>
      <protection locked="0"/>
    </xf>
    <xf numFmtId="0" fontId="76" fillId="7" borderId="53" xfId="0" applyFont="1" applyFill="1" applyBorder="1" applyAlignment="1" applyProtection="1">
      <alignment horizontal="center"/>
      <protection locked="0"/>
    </xf>
    <xf numFmtId="49" fontId="75" fillId="7" borderId="56" xfId="0" applyNumberFormat="1" applyFont="1" applyFill="1" applyBorder="1" applyAlignment="1" applyProtection="1">
      <alignment horizontal="center"/>
      <protection locked="0"/>
    </xf>
    <xf numFmtId="0" fontId="76" fillId="7" borderId="56" xfId="0" applyFont="1" applyFill="1" applyBorder="1" applyAlignment="1" applyProtection="1">
      <alignment horizontal="center"/>
      <protection locked="0"/>
    </xf>
    <xf numFmtId="0" fontId="75" fillId="7" borderId="19" xfId="0" applyFont="1" applyFill="1" applyBorder="1" applyAlignment="1">
      <alignment horizontal="center" vertical="center" wrapText="1"/>
    </xf>
    <xf numFmtId="0" fontId="75" fillId="7" borderId="20" xfId="0" applyFont="1" applyFill="1" applyBorder="1" applyAlignment="1">
      <alignment horizontal="center" vertical="center" wrapText="1"/>
    </xf>
    <xf numFmtId="0" fontId="75" fillId="7" borderId="21" xfId="0" applyFont="1" applyFill="1" applyBorder="1" applyAlignment="1">
      <alignment horizontal="center" vertical="center" wrapText="1"/>
    </xf>
    <xf numFmtId="0" fontId="75" fillId="50" borderId="20" xfId="0" applyFont="1" applyFill="1" applyBorder="1" applyAlignment="1">
      <alignment horizontal="center" vertical="center" wrapText="1"/>
    </xf>
    <xf numFmtId="0" fontId="75" fillId="50" borderId="21" xfId="0" applyFont="1" applyFill="1" applyBorder="1" applyAlignment="1">
      <alignment horizontal="center" vertical="center" wrapText="1"/>
    </xf>
    <xf numFmtId="0" fontId="75" fillId="11" borderId="19" xfId="0" applyFont="1" applyFill="1" applyBorder="1" applyAlignment="1">
      <alignment horizontal="center" vertical="center" wrapText="1"/>
    </xf>
    <xf numFmtId="0" fontId="75" fillId="11" borderId="20" xfId="0" applyFont="1" applyFill="1" applyBorder="1" applyAlignment="1">
      <alignment horizontal="center" vertical="center" wrapText="1"/>
    </xf>
    <xf numFmtId="0" fontId="75" fillId="11" borderId="21" xfId="0" applyFont="1" applyFill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/>
    </xf>
    <xf numFmtId="0" fontId="76" fillId="0" borderId="26" xfId="0" applyFont="1" applyBorder="1" applyAlignment="1">
      <alignment horizontal="center"/>
    </xf>
    <xf numFmtId="0" fontId="76" fillId="0" borderId="30" xfId="0" applyFont="1" applyBorder="1" applyAlignment="1">
      <alignment horizontal="center"/>
    </xf>
    <xf numFmtId="0" fontId="76" fillId="0" borderId="34" xfId="0" applyFont="1" applyBorder="1" applyAlignment="1">
      <alignment horizontal="center"/>
    </xf>
    <xf numFmtId="0" fontId="93" fillId="0" borderId="85" xfId="92" applyFont="1" applyBorder="1" applyAlignment="1" applyProtection="1">
      <alignment horizontal="center"/>
      <protection locked="0"/>
    </xf>
    <xf numFmtId="0" fontId="18" fillId="0" borderId="85" xfId="92" applyBorder="1" applyProtection="1">
      <alignment/>
      <protection locked="0"/>
    </xf>
    <xf numFmtId="0" fontId="18" fillId="0" borderId="87" xfId="92" applyBorder="1" applyProtection="1">
      <alignment/>
      <protection locked="0"/>
    </xf>
    <xf numFmtId="0" fontId="18" fillId="0" borderId="0" xfId="92" applyProtection="1">
      <alignment/>
      <protection locked="0"/>
    </xf>
    <xf numFmtId="0" fontId="18" fillId="0" borderId="0" xfId="92" applyBorder="1">
      <alignment/>
      <protection/>
    </xf>
    <xf numFmtId="0" fontId="18" fillId="0" borderId="0" xfId="92" applyBorder="1" applyProtection="1">
      <alignment/>
      <protection locked="0"/>
    </xf>
    <xf numFmtId="0" fontId="18" fillId="0" borderId="0" xfId="92" applyBorder="1" applyAlignment="1" applyProtection="1">
      <alignment horizontal="right"/>
      <protection locked="0"/>
    </xf>
    <xf numFmtId="0" fontId="18" fillId="0" borderId="88" xfId="92" applyBorder="1" applyProtection="1">
      <alignment/>
      <protection locked="0"/>
    </xf>
    <xf numFmtId="0" fontId="18" fillId="0" borderId="89" xfId="92" applyBorder="1" applyAlignment="1" applyProtection="1">
      <alignment/>
      <protection locked="0"/>
    </xf>
    <xf numFmtId="0" fontId="18" fillId="0" borderId="0" xfId="92" applyBorder="1" applyAlignment="1" applyProtection="1">
      <alignment/>
      <protection locked="0"/>
    </xf>
    <xf numFmtId="2" fontId="95" fillId="0" borderId="0" xfId="92" applyNumberFormat="1" applyFont="1" applyBorder="1">
      <alignment/>
      <protection/>
    </xf>
    <xf numFmtId="0" fontId="18" fillId="0" borderId="38" xfId="92" applyBorder="1" applyProtection="1">
      <alignment/>
      <protection locked="0"/>
    </xf>
    <xf numFmtId="0" fontId="18" fillId="0" borderId="66" xfId="92" applyBorder="1" applyAlignment="1" applyProtection="1">
      <alignment textRotation="90" wrapText="1"/>
      <protection locked="0"/>
    </xf>
    <xf numFmtId="0" fontId="18" fillId="0" borderId="39" xfId="92" applyBorder="1" applyAlignment="1" applyProtection="1">
      <alignment textRotation="90" wrapText="1"/>
      <protection locked="0"/>
    </xf>
    <xf numFmtId="0" fontId="18" fillId="0" borderId="39" xfId="92" applyBorder="1" applyProtection="1">
      <alignment/>
      <protection locked="0"/>
    </xf>
    <xf numFmtId="0" fontId="18" fillId="0" borderId="39" xfId="92" applyBorder="1">
      <alignment/>
      <protection/>
    </xf>
    <xf numFmtId="0" fontId="18" fillId="0" borderId="39" xfId="92" applyBorder="1" applyAlignment="1">
      <alignment textRotation="90" wrapText="1"/>
      <protection/>
    </xf>
    <xf numFmtId="0" fontId="18" fillId="0" borderId="54" xfId="92" applyBorder="1" applyAlignment="1" applyProtection="1">
      <alignment horizontal="center" vertical="center" wrapText="1"/>
      <protection locked="0"/>
    </xf>
    <xf numFmtId="0" fontId="18" fillId="0" borderId="38" xfId="92" applyBorder="1" applyAlignment="1" applyProtection="1">
      <alignment horizontal="center"/>
      <protection locked="0"/>
    </xf>
    <xf numFmtId="0" fontId="18" fillId="0" borderId="39" xfId="92" applyBorder="1" applyAlignment="1" applyProtection="1">
      <alignment horizontal="center"/>
      <protection locked="0"/>
    </xf>
    <xf numFmtId="0" fontId="18" fillId="0" borderId="77" xfId="92" applyBorder="1" applyAlignment="1" applyProtection="1">
      <alignment horizontal="center" wrapText="1"/>
      <protection locked="0"/>
    </xf>
    <xf numFmtId="0" fontId="18" fillId="0" borderId="66" xfId="92" applyBorder="1" applyAlignment="1" applyProtection="1">
      <alignment horizontal="center" textRotation="90" wrapText="1"/>
      <protection locked="0"/>
    </xf>
    <xf numFmtId="0" fontId="18" fillId="0" borderId="39" xfId="92" applyBorder="1" applyAlignment="1" applyProtection="1">
      <alignment horizontal="center" textRotation="90" wrapText="1"/>
      <protection locked="0"/>
    </xf>
    <xf numFmtId="0" fontId="18" fillId="0" borderId="39" xfId="92" applyNumberFormat="1" applyBorder="1" applyAlignment="1" applyProtection="1">
      <alignment horizontal="center" wrapText="1"/>
      <protection locked="0"/>
    </xf>
    <xf numFmtId="0" fontId="18" fillId="0" borderId="77" xfId="92" applyBorder="1" applyProtection="1">
      <alignment/>
      <protection locked="0"/>
    </xf>
    <xf numFmtId="0" fontId="18" fillId="0" borderId="41" xfId="92" applyBorder="1" applyProtection="1">
      <alignment/>
      <protection locked="0"/>
    </xf>
    <xf numFmtId="0" fontId="18" fillId="0" borderId="68" xfId="92" applyBorder="1" applyProtection="1">
      <alignment/>
      <protection locked="0"/>
    </xf>
    <xf numFmtId="0" fontId="18" fillId="0" borderId="31" xfId="92" applyBorder="1" applyProtection="1">
      <alignment/>
      <protection locked="0"/>
    </xf>
    <xf numFmtId="0" fontId="18" fillId="0" borderId="31" xfId="92" applyBorder="1" applyAlignment="1" applyProtection="1">
      <alignment horizontal="center"/>
      <protection locked="0"/>
    </xf>
    <xf numFmtId="0" fontId="18" fillId="0" borderId="31" xfId="92" applyBorder="1">
      <alignment/>
      <protection/>
    </xf>
    <xf numFmtId="0" fontId="18" fillId="0" borderId="57" xfId="92" applyBorder="1" applyProtection="1">
      <alignment/>
      <protection locked="0"/>
    </xf>
    <xf numFmtId="9" fontId="18" fillId="0" borderId="32" xfId="92" applyNumberFormat="1" applyBorder="1" applyAlignment="1" applyProtection="1">
      <alignment horizontal="center"/>
      <protection locked="0"/>
    </xf>
    <xf numFmtId="9" fontId="96" fillId="0" borderId="68" xfId="92" applyNumberFormat="1" applyFont="1" applyBorder="1" applyAlignment="1" applyProtection="1">
      <alignment horizontal="center"/>
      <protection locked="0"/>
    </xf>
    <xf numFmtId="9" fontId="96" fillId="0" borderId="31" xfId="92" applyNumberFormat="1" applyFont="1" applyBorder="1" applyAlignment="1" applyProtection="1">
      <alignment horizontal="center"/>
      <protection locked="0"/>
    </xf>
    <xf numFmtId="0" fontId="96" fillId="0" borderId="31" xfId="92" applyFont="1" applyBorder="1" applyAlignment="1" applyProtection="1">
      <alignment horizontal="center"/>
      <protection locked="0"/>
    </xf>
    <xf numFmtId="0" fontId="18" fillId="0" borderId="32" xfId="92" applyBorder="1" applyAlignment="1" applyProtection="1">
      <alignment horizontal="center"/>
      <protection locked="0"/>
    </xf>
    <xf numFmtId="0" fontId="97" fillId="0" borderId="41" xfId="92" applyFont="1" applyBorder="1" applyProtection="1">
      <alignment/>
      <protection locked="0"/>
    </xf>
    <xf numFmtId="185" fontId="18" fillId="0" borderId="31" xfId="92" applyNumberFormat="1" applyBorder="1" applyProtection="1">
      <alignment/>
      <protection locked="0"/>
    </xf>
    <xf numFmtId="3" fontId="18" fillId="0" borderId="57" xfId="92" applyNumberFormat="1" applyBorder="1" applyProtection="1">
      <alignment/>
      <protection locked="0"/>
    </xf>
    <xf numFmtId="3" fontId="18" fillId="0" borderId="41" xfId="92" applyNumberFormat="1" applyBorder="1" applyProtection="1">
      <alignment/>
      <protection locked="0"/>
    </xf>
    <xf numFmtId="3" fontId="18" fillId="0" borderId="31" xfId="92" applyNumberFormat="1" applyBorder="1" applyProtection="1">
      <alignment/>
      <protection locked="0"/>
    </xf>
    <xf numFmtId="3" fontId="18" fillId="0" borderId="32" xfId="92" applyNumberFormat="1" applyBorder="1">
      <alignment/>
      <protection/>
    </xf>
    <xf numFmtId="3" fontId="18" fillId="0" borderId="68" xfId="92" applyNumberFormat="1" applyBorder="1" applyProtection="1">
      <alignment/>
      <protection locked="0"/>
    </xf>
    <xf numFmtId="185" fontId="18" fillId="0" borderId="32" xfId="92" applyNumberFormat="1" applyBorder="1" applyProtection="1">
      <alignment/>
      <protection locked="0"/>
    </xf>
    <xf numFmtId="0" fontId="97" fillId="0" borderId="41" xfId="92" applyFont="1" applyFill="1" applyBorder="1" applyProtection="1">
      <alignment/>
      <protection locked="0"/>
    </xf>
    <xf numFmtId="0" fontId="18" fillId="0" borderId="68" xfId="92" applyFill="1" applyBorder="1" applyProtection="1">
      <alignment/>
      <protection locked="0"/>
    </xf>
    <xf numFmtId="0" fontId="18" fillId="0" borderId="31" xfId="92" applyFill="1" applyBorder="1" applyProtection="1">
      <alignment/>
      <protection locked="0"/>
    </xf>
    <xf numFmtId="185" fontId="18" fillId="0" borderId="31" xfId="92" applyNumberFormat="1" applyFill="1" applyBorder="1" applyProtection="1">
      <alignment/>
      <protection locked="0"/>
    </xf>
    <xf numFmtId="3" fontId="18" fillId="0" borderId="57" xfId="92" applyNumberFormat="1" applyFill="1" applyBorder="1" applyProtection="1">
      <alignment/>
      <protection locked="0"/>
    </xf>
    <xf numFmtId="3" fontId="18" fillId="0" borderId="41" xfId="92" applyNumberFormat="1" applyFill="1" applyBorder="1" applyProtection="1">
      <alignment/>
      <protection locked="0"/>
    </xf>
    <xf numFmtId="3" fontId="18" fillId="0" borderId="31" xfId="92" applyNumberFormat="1" applyFill="1" applyBorder="1" applyProtection="1">
      <alignment/>
      <protection locked="0"/>
    </xf>
    <xf numFmtId="3" fontId="18" fillId="0" borderId="32" xfId="92" applyNumberFormat="1" applyFill="1" applyBorder="1">
      <alignment/>
      <protection/>
    </xf>
    <xf numFmtId="3" fontId="18" fillId="0" borderId="68" xfId="92" applyNumberFormat="1" applyFill="1" applyBorder="1" applyProtection="1">
      <alignment/>
      <protection locked="0"/>
    </xf>
    <xf numFmtId="185" fontId="18" fillId="0" borderId="32" xfId="92" applyNumberFormat="1" applyFill="1" applyBorder="1" applyProtection="1">
      <alignment/>
      <protection locked="0"/>
    </xf>
    <xf numFmtId="0" fontId="18" fillId="0" borderId="0" xfId="92" applyFill="1" applyProtection="1">
      <alignment/>
      <protection locked="0"/>
    </xf>
    <xf numFmtId="0" fontId="52" fillId="0" borderId="19" xfId="92" applyFont="1" applyBorder="1" applyProtection="1">
      <alignment/>
      <protection locked="0"/>
    </xf>
    <xf numFmtId="4" fontId="52" fillId="0" borderId="61" xfId="92" applyNumberFormat="1" applyFont="1" applyBorder="1" applyProtection="1">
      <alignment/>
      <protection locked="0"/>
    </xf>
    <xf numFmtId="0" fontId="13" fillId="0" borderId="20" xfId="92" applyFont="1" applyBorder="1" applyProtection="1">
      <alignment/>
      <protection locked="0"/>
    </xf>
    <xf numFmtId="0" fontId="52" fillId="0" borderId="20" xfId="92" applyFont="1" applyBorder="1" applyProtection="1">
      <alignment/>
      <protection locked="0"/>
    </xf>
    <xf numFmtId="185" fontId="52" fillId="0" borderId="20" xfId="92" applyNumberFormat="1" applyFont="1" applyBorder="1" applyProtection="1">
      <alignment/>
      <protection locked="0"/>
    </xf>
    <xf numFmtId="3" fontId="52" fillId="0" borderId="61" xfId="92" applyNumberFormat="1" applyFont="1" applyBorder="1" applyProtection="1">
      <alignment/>
      <protection locked="0"/>
    </xf>
    <xf numFmtId="3" fontId="52" fillId="0" borderId="19" xfId="92" applyNumberFormat="1" applyFont="1" applyBorder="1" applyProtection="1">
      <alignment/>
      <protection locked="0"/>
    </xf>
    <xf numFmtId="3" fontId="52" fillId="0" borderId="20" xfId="92" applyNumberFormat="1" applyFont="1" applyBorder="1" applyProtection="1">
      <alignment/>
      <protection locked="0"/>
    </xf>
    <xf numFmtId="3" fontId="52" fillId="0" borderId="21" xfId="92" applyNumberFormat="1" applyFont="1" applyBorder="1" applyProtection="1">
      <alignment/>
      <protection locked="0"/>
    </xf>
    <xf numFmtId="3" fontId="52" fillId="0" borderId="69" xfId="92" applyNumberFormat="1" applyFont="1" applyBorder="1" applyProtection="1">
      <alignment/>
      <protection locked="0"/>
    </xf>
    <xf numFmtId="185" fontId="13" fillId="0" borderId="21" xfId="92" applyNumberFormat="1" applyFont="1" applyBorder="1" applyProtection="1">
      <alignment/>
      <protection locked="0"/>
    </xf>
    <xf numFmtId="0" fontId="52" fillId="0" borderId="0" xfId="92" applyFont="1" applyProtection="1">
      <alignment/>
      <protection locked="0"/>
    </xf>
    <xf numFmtId="0" fontId="52" fillId="0" borderId="89" xfId="92" applyFont="1" applyBorder="1" applyProtection="1">
      <alignment/>
      <protection locked="0"/>
    </xf>
    <xf numFmtId="0" fontId="52" fillId="0" borderId="0" xfId="92" applyFont="1" applyBorder="1" applyProtection="1">
      <alignment/>
      <protection locked="0"/>
    </xf>
    <xf numFmtId="0" fontId="13" fillId="0" borderId="0" xfId="92" applyFont="1" applyBorder="1" applyProtection="1">
      <alignment/>
      <protection locked="0"/>
    </xf>
    <xf numFmtId="0" fontId="15" fillId="0" borderId="0" xfId="92" applyFont="1" applyBorder="1">
      <alignment/>
      <protection/>
    </xf>
    <xf numFmtId="1" fontId="52" fillId="0" borderId="0" xfId="92" applyNumberFormat="1" applyFont="1" applyBorder="1" applyProtection="1">
      <alignment/>
      <protection locked="0"/>
    </xf>
    <xf numFmtId="3" fontId="13" fillId="0" borderId="0" xfId="92" applyNumberFormat="1" applyFont="1" applyBorder="1" applyProtection="1">
      <alignment/>
      <protection locked="0"/>
    </xf>
    <xf numFmtId="1" fontId="13" fillId="0" borderId="88" xfId="92" applyNumberFormat="1" applyFont="1" applyBorder="1" applyProtection="1">
      <alignment/>
      <protection locked="0"/>
    </xf>
    <xf numFmtId="2" fontId="52" fillId="0" borderId="0" xfId="92" applyNumberFormat="1" applyFont="1" applyBorder="1" applyProtection="1">
      <alignment/>
      <protection locked="0"/>
    </xf>
    <xf numFmtId="183" fontId="13" fillId="0" borderId="0" xfId="92" applyNumberFormat="1" applyFont="1" applyBorder="1" applyProtection="1">
      <alignment/>
      <protection locked="0"/>
    </xf>
    <xf numFmtId="0" fontId="52" fillId="0" borderId="88" xfId="92" applyFont="1" applyBorder="1" applyProtection="1">
      <alignment/>
      <protection locked="0"/>
    </xf>
    <xf numFmtId="183" fontId="98" fillId="0" borderId="90" xfId="92" applyNumberFormat="1" applyFont="1" applyBorder="1" applyProtection="1">
      <alignment/>
      <protection locked="0"/>
    </xf>
    <xf numFmtId="10" fontId="98" fillId="0" borderId="77" xfId="92" applyNumberFormat="1" applyFont="1" applyBorder="1" applyProtection="1">
      <alignment/>
      <protection locked="0"/>
    </xf>
    <xf numFmtId="1" fontId="13" fillId="0" borderId="0" xfId="92" applyNumberFormat="1" applyFont="1" applyBorder="1" applyProtection="1">
      <alignment/>
      <protection locked="0"/>
    </xf>
    <xf numFmtId="10" fontId="98" fillId="0" borderId="32" xfId="92" applyNumberFormat="1" applyFont="1" applyBorder="1" applyProtection="1">
      <alignment/>
      <protection locked="0"/>
    </xf>
    <xf numFmtId="182" fontId="52" fillId="0" borderId="0" xfId="92" applyNumberFormat="1" applyFont="1" applyBorder="1" applyProtection="1">
      <alignment/>
      <protection locked="0"/>
    </xf>
    <xf numFmtId="10" fontId="98" fillId="0" borderId="21" xfId="92" applyNumberFormat="1" applyFont="1" applyBorder="1" applyProtection="1">
      <alignment/>
      <protection locked="0"/>
    </xf>
    <xf numFmtId="2" fontId="52" fillId="0" borderId="80" xfId="92" applyNumberFormat="1" applyFont="1" applyBorder="1" applyProtection="1">
      <alignment/>
      <protection locked="0"/>
    </xf>
    <xf numFmtId="0" fontId="52" fillId="0" borderId="80" xfId="92" applyFont="1" applyBorder="1" applyProtection="1">
      <alignment/>
      <protection locked="0"/>
    </xf>
    <xf numFmtId="1" fontId="52" fillId="0" borderId="80" xfId="92" applyNumberFormat="1" applyFont="1" applyBorder="1" applyProtection="1">
      <alignment/>
      <protection locked="0"/>
    </xf>
    <xf numFmtId="182" fontId="52" fillId="0" borderId="80" xfId="92" applyNumberFormat="1" applyFont="1" applyBorder="1" applyProtection="1">
      <alignment/>
      <protection locked="0"/>
    </xf>
    <xf numFmtId="0" fontId="13" fillId="0" borderId="80" xfId="92" applyFont="1" applyBorder="1" applyProtection="1">
      <alignment/>
      <protection locked="0"/>
    </xf>
    <xf numFmtId="1" fontId="13" fillId="0" borderId="80" xfId="92" applyNumberFormat="1" applyFont="1" applyBorder="1" applyProtection="1">
      <alignment/>
      <protection locked="0"/>
    </xf>
    <xf numFmtId="0" fontId="52" fillId="0" borderId="46" xfId="92" applyFont="1" applyBorder="1" applyProtection="1">
      <alignment/>
      <protection locked="0"/>
    </xf>
    <xf numFmtId="0" fontId="18" fillId="0" borderId="89" xfId="92" applyFill="1" applyBorder="1" applyAlignment="1" applyProtection="1">
      <alignment horizontal="right" wrapText="1"/>
      <protection/>
    </xf>
    <xf numFmtId="0" fontId="18" fillId="0" borderId="0" xfId="92" applyFill="1" applyBorder="1" applyAlignment="1" applyProtection="1">
      <alignment horizontal="right" wrapText="1"/>
      <protection/>
    </xf>
    <xf numFmtId="10" fontId="52" fillId="0" borderId="0" xfId="92" applyNumberFormat="1" applyFont="1" applyBorder="1" applyProtection="1">
      <alignment/>
      <protection locked="0"/>
    </xf>
    <xf numFmtId="2" fontId="52" fillId="0" borderId="85" xfId="92" applyNumberFormat="1" applyFont="1" applyBorder="1" applyProtection="1">
      <alignment/>
      <protection locked="0"/>
    </xf>
    <xf numFmtId="0" fontId="52" fillId="0" borderId="85" xfId="92" applyFont="1" applyBorder="1" applyProtection="1">
      <alignment/>
      <protection locked="0"/>
    </xf>
    <xf numFmtId="1" fontId="52" fillId="0" borderId="85" xfId="92" applyNumberFormat="1" applyFont="1" applyBorder="1" applyProtection="1">
      <alignment/>
      <protection locked="0"/>
    </xf>
    <xf numFmtId="0" fontId="13" fillId="0" borderId="85" xfId="92" applyFont="1" applyBorder="1" applyProtection="1">
      <alignment/>
      <protection locked="0"/>
    </xf>
    <xf numFmtId="1" fontId="13" fillId="0" borderId="85" xfId="92" applyNumberFormat="1" applyFont="1" applyBorder="1" applyProtection="1">
      <alignment/>
      <protection locked="0"/>
    </xf>
    <xf numFmtId="0" fontId="52" fillId="0" borderId="87" xfId="92" applyFont="1" applyBorder="1" applyProtection="1">
      <alignment/>
      <protection locked="0"/>
    </xf>
    <xf numFmtId="198" fontId="18" fillId="0" borderId="0" xfId="92" applyNumberFormat="1" applyBorder="1" applyProtection="1">
      <alignment/>
      <protection locked="0"/>
    </xf>
    <xf numFmtId="0" fontId="18" fillId="0" borderId="89" xfId="92" applyBorder="1" applyProtection="1">
      <alignment/>
      <protection locked="0"/>
    </xf>
    <xf numFmtId="186" fontId="94" fillId="0" borderId="0" xfId="92" applyNumberFormat="1" applyFont="1" applyBorder="1">
      <alignment/>
      <protection/>
    </xf>
    <xf numFmtId="0" fontId="52" fillId="0" borderId="31" xfId="92" applyFont="1" applyBorder="1" applyAlignment="1" applyProtection="1">
      <alignment horizontal="center"/>
      <protection locked="0"/>
    </xf>
    <xf numFmtId="0" fontId="52" fillId="0" borderId="31" xfId="92" applyFont="1" applyBorder="1" applyProtection="1">
      <alignment/>
      <protection locked="0"/>
    </xf>
    <xf numFmtId="182" fontId="52" fillId="0" borderId="20" xfId="92" applyNumberFormat="1" applyFont="1" applyBorder="1" applyProtection="1">
      <alignment/>
      <protection locked="0"/>
    </xf>
    <xf numFmtId="9" fontId="97" fillId="0" borderId="41" xfId="92" applyNumberFormat="1" applyFont="1" applyBorder="1" applyAlignment="1" applyProtection="1">
      <alignment horizontal="center"/>
      <protection locked="0"/>
    </xf>
    <xf numFmtId="9" fontId="97" fillId="0" borderId="31" xfId="92" applyNumberFormat="1" applyFont="1" applyBorder="1" applyAlignment="1" applyProtection="1">
      <alignment horizontal="center"/>
      <protection locked="0"/>
    </xf>
    <xf numFmtId="0" fontId="76" fillId="7" borderId="59" xfId="0" applyFont="1" applyFill="1" applyBorder="1" applyAlignment="1">
      <alignment horizontal="center" vertical="center"/>
    </xf>
    <xf numFmtId="0" fontId="76" fillId="7" borderId="65" xfId="0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4" fillId="7" borderId="30" xfId="0" applyFont="1" applyFill="1" applyBorder="1" applyAlignment="1">
      <alignment horizontal="left" vertical="center" wrapText="1"/>
    </xf>
    <xf numFmtId="0" fontId="4" fillId="7" borderId="59" xfId="0" applyFont="1" applyFill="1" applyBorder="1" applyAlignment="1">
      <alignment horizontal="center" vertical="center" wrapText="1"/>
    </xf>
    <xf numFmtId="0" fontId="0" fillId="0" borderId="68" xfId="105" applyFont="1" applyFill="1" applyBorder="1" applyAlignment="1" applyProtection="1">
      <alignment horizontal="center" vertical="center" textRotation="90" wrapText="1"/>
      <protection/>
    </xf>
    <xf numFmtId="0" fontId="0" fillId="0" borderId="31" xfId="105" applyFont="1" applyFill="1" applyBorder="1" applyAlignment="1" applyProtection="1">
      <alignment horizontal="center" vertical="center" textRotation="90" wrapText="1"/>
      <protection/>
    </xf>
    <xf numFmtId="0" fontId="0" fillId="0" borderId="32" xfId="105" applyFont="1" applyFill="1" applyBorder="1" applyAlignment="1" applyProtection="1">
      <alignment horizontal="center" vertical="center" textRotation="90" wrapText="1"/>
      <protection/>
    </xf>
    <xf numFmtId="0" fontId="0" fillId="0" borderId="41" xfId="105" applyFont="1" applyFill="1" applyBorder="1" applyAlignment="1" applyProtection="1">
      <alignment horizontal="center" vertical="center" textRotation="90" wrapText="1"/>
      <protection/>
    </xf>
    <xf numFmtId="0" fontId="85" fillId="0" borderId="30" xfId="105" applyFont="1" applyFill="1" applyBorder="1" applyAlignment="1" applyProtection="1">
      <alignment horizontal="center"/>
      <protection/>
    </xf>
    <xf numFmtId="0" fontId="85" fillId="0" borderId="68" xfId="105" applyFont="1" applyFill="1" applyBorder="1" applyAlignment="1" applyProtection="1">
      <alignment horizontal="center"/>
      <protection/>
    </xf>
    <xf numFmtId="0" fontId="85" fillId="0" borderId="31" xfId="105" applyFont="1" applyFill="1" applyBorder="1" applyAlignment="1" applyProtection="1">
      <alignment horizontal="center"/>
      <protection/>
    </xf>
    <xf numFmtId="0" fontId="85" fillId="0" borderId="32" xfId="105" applyFont="1" applyFill="1" applyBorder="1" applyAlignment="1" applyProtection="1">
      <alignment horizontal="center"/>
      <protection/>
    </xf>
    <xf numFmtId="0" fontId="85" fillId="0" borderId="41" xfId="105" applyFont="1" applyFill="1" applyBorder="1" applyAlignment="1" applyProtection="1">
      <alignment horizontal="center"/>
      <protection/>
    </xf>
    <xf numFmtId="0" fontId="22" fillId="0" borderId="30" xfId="105" applyFont="1" applyFill="1" applyBorder="1" applyProtection="1">
      <alignment/>
      <protection/>
    </xf>
    <xf numFmtId="4" fontId="22" fillId="0" borderId="68" xfId="105" applyNumberFormat="1" applyFont="1" applyFill="1" applyBorder="1" applyProtection="1">
      <alignment/>
      <protection/>
    </xf>
    <xf numFmtId="4" fontId="22" fillId="0" borderId="32" xfId="105" applyNumberFormat="1" applyFont="1" applyFill="1" applyBorder="1" applyProtection="1">
      <alignment/>
      <protection/>
    </xf>
    <xf numFmtId="4" fontId="22" fillId="0" borderId="41" xfId="105" applyNumberFormat="1" applyFont="1" applyFill="1" applyBorder="1" applyProtection="1">
      <alignment/>
      <protection/>
    </xf>
    <xf numFmtId="0" fontId="6" fillId="0" borderId="30" xfId="101" applyFont="1" applyFill="1" applyBorder="1" applyAlignment="1">
      <alignment horizontal="left" vertical="top" wrapText="1"/>
      <protection/>
    </xf>
    <xf numFmtId="186" fontId="0" fillId="0" borderId="20" xfId="105" applyNumberFormat="1" applyFont="1" applyFill="1" applyBorder="1" applyProtection="1">
      <alignment/>
      <protection locked="0"/>
    </xf>
    <xf numFmtId="2" fontId="0" fillId="0" borderId="19" xfId="105" applyNumberFormat="1" applyFont="1" applyFill="1" applyBorder="1" applyProtection="1">
      <alignment/>
      <protection/>
    </xf>
    <xf numFmtId="186" fontId="0" fillId="0" borderId="20" xfId="105" applyNumberFormat="1" applyFont="1" applyFill="1" applyBorder="1" applyProtection="1">
      <alignment/>
      <protection/>
    </xf>
    <xf numFmtId="0" fontId="0" fillId="0" borderId="34" xfId="105" applyFont="1" applyFill="1" applyBorder="1" applyAlignment="1" applyProtection="1">
      <alignment horizontal="left"/>
      <protection/>
    </xf>
    <xf numFmtId="4" fontId="0" fillId="0" borderId="69" xfId="105" applyNumberFormat="1" applyFont="1" applyFill="1" applyBorder="1" applyProtection="1">
      <alignment/>
      <protection/>
    </xf>
    <xf numFmtId="2" fontId="0" fillId="0" borderId="21" xfId="105" applyNumberFormat="1" applyFont="1" applyFill="1" applyBorder="1" applyProtection="1">
      <alignment/>
      <protection/>
    </xf>
    <xf numFmtId="4" fontId="0" fillId="0" borderId="19" xfId="105" applyNumberFormat="1" applyFont="1" applyFill="1" applyBorder="1" applyProtection="1">
      <alignment/>
      <protection/>
    </xf>
    <xf numFmtId="4" fontId="22" fillId="0" borderId="31" xfId="105" applyNumberFormat="1" applyFont="1" applyFill="1" applyBorder="1" applyProtection="1">
      <alignment/>
      <protection/>
    </xf>
    <xf numFmtId="4" fontId="6" fillId="0" borderId="68" xfId="101" applyNumberFormat="1" applyFont="1" applyFill="1" applyBorder="1" applyAlignment="1">
      <alignment vertical="center" wrapText="1"/>
      <protection/>
    </xf>
    <xf numFmtId="4" fontId="0" fillId="0" borderId="31" xfId="105" applyNumberFormat="1" applyFont="1" applyFill="1" applyBorder="1" applyProtection="1">
      <alignment/>
      <protection/>
    </xf>
    <xf numFmtId="4" fontId="0" fillId="0" borderId="32" xfId="105" applyNumberFormat="1" applyFont="1" applyFill="1" applyBorder="1" applyProtection="1">
      <alignment/>
      <protection/>
    </xf>
    <xf numFmtId="4" fontId="6" fillId="0" borderId="31" xfId="101" applyNumberFormat="1" applyFont="1" applyFill="1" applyBorder="1" applyAlignment="1">
      <alignment vertical="center" wrapText="1"/>
      <protection/>
    </xf>
    <xf numFmtId="4" fontId="0" fillId="0" borderId="41" xfId="105" applyNumberFormat="1" applyFont="1" applyFill="1" applyBorder="1" applyProtection="1">
      <alignment/>
      <protection/>
    </xf>
    <xf numFmtId="0" fontId="18" fillId="0" borderId="91" xfId="103" applyFill="1" applyBorder="1" applyAlignment="1">
      <alignment horizontal="center" vertical="center"/>
      <protection/>
    </xf>
    <xf numFmtId="0" fontId="18" fillId="0" borderId="92" xfId="103" applyFill="1" applyBorder="1" applyAlignment="1">
      <alignment horizontal="center" vertical="center"/>
      <protection/>
    </xf>
    <xf numFmtId="0" fontId="18" fillId="0" borderId="93" xfId="103" applyFill="1" applyBorder="1" applyAlignment="1">
      <alignment horizontal="center" vertical="center"/>
      <protection/>
    </xf>
    <xf numFmtId="0" fontId="18" fillId="0" borderId="27" xfId="103" applyFill="1" applyBorder="1">
      <alignment/>
      <protection/>
    </xf>
    <xf numFmtId="0" fontId="18" fillId="0" borderId="28" xfId="103" applyFill="1" applyBorder="1" applyAlignment="1">
      <alignment horizontal="center" vertical="center"/>
      <protection/>
    </xf>
    <xf numFmtId="0" fontId="18" fillId="0" borderId="29" xfId="103" applyFill="1" applyBorder="1" applyAlignment="1">
      <alignment horizontal="center" vertical="center"/>
      <protection/>
    </xf>
    <xf numFmtId="0" fontId="18" fillId="0" borderId="41" xfId="103" applyFill="1" applyBorder="1">
      <alignment/>
      <protection/>
    </xf>
    <xf numFmtId="2" fontId="18" fillId="0" borderId="31" xfId="103" applyNumberFormat="1" applyFill="1" applyBorder="1">
      <alignment/>
      <protection/>
    </xf>
    <xf numFmtId="2" fontId="18" fillId="0" borderId="32" xfId="103" applyNumberFormat="1" applyFill="1" applyBorder="1">
      <alignment/>
      <protection/>
    </xf>
    <xf numFmtId="0" fontId="18" fillId="0" borderId="41" xfId="103" applyFill="1" applyBorder="1" applyAlignment="1">
      <alignment horizontal="right"/>
      <protection/>
    </xf>
    <xf numFmtId="0" fontId="18" fillId="0" borderId="31" xfId="103" applyFill="1" applyBorder="1" applyAlignment="1">
      <alignment horizontal="right"/>
      <protection/>
    </xf>
    <xf numFmtId="0" fontId="18" fillId="0" borderId="32" xfId="103" applyFill="1" applyBorder="1" applyAlignment="1">
      <alignment horizontal="right"/>
      <protection/>
    </xf>
    <xf numFmtId="0" fontId="18" fillId="0" borderId="19" xfId="103" applyFill="1" applyBorder="1">
      <alignment/>
      <protection/>
    </xf>
    <xf numFmtId="2" fontId="18" fillId="0" borderId="20" xfId="103" applyNumberFormat="1" applyFill="1" applyBorder="1">
      <alignment/>
      <protection/>
    </xf>
    <xf numFmtId="2" fontId="18" fillId="0" borderId="21" xfId="103" applyNumberFormat="1" applyFill="1" applyBorder="1">
      <alignment/>
      <protection/>
    </xf>
    <xf numFmtId="0" fontId="0" fillId="0" borderId="0" xfId="103" applyFont="1" applyFill="1" applyAlignment="1">
      <alignment horizontal="center" vertical="center" textRotation="90" wrapText="1"/>
      <protection/>
    </xf>
    <xf numFmtId="4" fontId="18" fillId="9" borderId="22" xfId="103" applyNumberFormat="1" applyFont="1" applyFill="1" applyBorder="1">
      <alignment/>
      <protection/>
    </xf>
    <xf numFmtId="0" fontId="52" fillId="0" borderId="81" xfId="103" applyFont="1" applyFill="1" applyBorder="1" applyAlignment="1">
      <alignment horizontal="right"/>
      <protection/>
    </xf>
    <xf numFmtId="0" fontId="52" fillId="0" borderId="82" xfId="103" applyFont="1" applyFill="1" applyBorder="1" applyAlignment="1">
      <alignment horizontal="right"/>
      <protection/>
    </xf>
    <xf numFmtId="0" fontId="52" fillId="0" borderId="90" xfId="103" applyFont="1" applyFill="1" applyBorder="1" applyAlignment="1">
      <alignment horizontal="right"/>
      <protection/>
    </xf>
    <xf numFmtId="0" fontId="18" fillId="0" borderId="31" xfId="103" applyFill="1" applyBorder="1">
      <alignment/>
      <protection/>
    </xf>
    <xf numFmtId="0" fontId="18" fillId="0" borderId="38" xfId="103" applyFill="1" applyBorder="1" applyAlignment="1">
      <alignment horizontal="right"/>
      <protection/>
    </xf>
    <xf numFmtId="0" fontId="18" fillId="0" borderId="39" xfId="103" applyFill="1" applyBorder="1" applyAlignment="1">
      <alignment horizontal="right"/>
      <protection/>
    </xf>
    <xf numFmtId="0" fontId="18" fillId="0" borderId="77" xfId="103" applyFill="1" applyBorder="1" applyAlignment="1">
      <alignment horizontal="right"/>
      <protection/>
    </xf>
    <xf numFmtId="0" fontId="18" fillId="0" borderId="32" xfId="103" applyFill="1" applyBorder="1">
      <alignment/>
      <protection/>
    </xf>
    <xf numFmtId="0" fontId="18" fillId="0" borderId="20" xfId="103" applyFill="1" applyBorder="1">
      <alignment/>
      <protection/>
    </xf>
    <xf numFmtId="0" fontId="18" fillId="0" borderId="21" xfId="103" applyFill="1" applyBorder="1">
      <alignment/>
      <protection/>
    </xf>
    <xf numFmtId="0" fontId="76" fillId="7" borderId="56" xfId="0" applyFont="1" applyFill="1" applyBorder="1" applyAlignment="1">
      <alignment horizontal="center" vertical="center" wrapText="1"/>
    </xf>
    <xf numFmtId="0" fontId="76" fillId="7" borderId="30" xfId="0" applyFont="1" applyFill="1" applyBorder="1" applyAlignment="1">
      <alignment horizontal="left" vertical="center" wrapText="1"/>
    </xf>
    <xf numFmtId="4" fontId="76" fillId="56" borderId="31" xfId="0" applyNumberFormat="1" applyFont="1" applyFill="1" applyBorder="1" applyAlignment="1" applyProtection="1">
      <alignment horizontal="center" vertical="center"/>
      <protection/>
    </xf>
    <xf numFmtId="4" fontId="76" fillId="56" borderId="32" xfId="0" applyNumberFormat="1" applyFont="1" applyFill="1" applyBorder="1" applyAlignment="1" applyProtection="1">
      <alignment horizontal="center" vertical="center"/>
      <protection/>
    </xf>
    <xf numFmtId="0" fontId="76" fillId="7" borderId="3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1" fillId="0" borderId="55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99" fillId="0" borderId="0" xfId="0" applyFont="1" applyBorder="1" applyAlignment="1" applyProtection="1">
      <alignment horizontal="justify" vertical="top" wrapText="1"/>
      <protection locked="0"/>
    </xf>
    <xf numFmtId="0" fontId="75" fillId="7" borderId="94" xfId="0" applyFont="1" applyFill="1" applyBorder="1" applyAlignment="1">
      <alignment horizontal="center" vertical="center" wrapText="1"/>
    </xf>
    <xf numFmtId="0" fontId="75" fillId="7" borderId="33" xfId="0" applyFont="1" applyFill="1" applyBorder="1" applyAlignment="1">
      <alignment horizontal="center" vertical="center" wrapText="1"/>
    </xf>
    <xf numFmtId="0" fontId="76" fillId="7" borderId="65" xfId="0" applyFont="1" applyFill="1" applyBorder="1" applyAlignment="1">
      <alignment horizontal="center" vertical="center" wrapText="1"/>
    </xf>
    <xf numFmtId="0" fontId="76" fillId="7" borderId="59" xfId="0" applyFont="1" applyFill="1" applyBorder="1" applyAlignment="1">
      <alignment horizontal="center" vertical="center" wrapText="1"/>
    </xf>
    <xf numFmtId="0" fontId="76" fillId="7" borderId="86" xfId="0" applyFont="1" applyFill="1" applyBorder="1" applyAlignment="1">
      <alignment horizontal="center" vertical="center" wrapText="1"/>
    </xf>
    <xf numFmtId="0" fontId="76" fillId="7" borderId="78" xfId="0" applyFont="1" applyFill="1" applyBorder="1" applyAlignment="1">
      <alignment horizontal="center" vertical="center" wrapText="1"/>
    </xf>
    <xf numFmtId="4" fontId="76" fillId="7" borderId="41" xfId="0" applyNumberFormat="1" applyFont="1" applyFill="1" applyBorder="1" applyAlignment="1">
      <alignment horizontal="center"/>
    </xf>
    <xf numFmtId="178" fontId="76" fillId="53" borderId="31" xfId="0" applyNumberFormat="1" applyFont="1" applyFill="1" applyBorder="1" applyAlignment="1">
      <alignment horizontal="center"/>
    </xf>
    <xf numFmtId="178" fontId="76" fillId="53" borderId="32" xfId="0" applyNumberFormat="1" applyFont="1" applyFill="1" applyBorder="1" applyAlignment="1">
      <alignment horizontal="center"/>
    </xf>
    <xf numFmtId="178" fontId="76" fillId="53" borderId="20" xfId="0" applyNumberFormat="1" applyFont="1" applyFill="1" applyBorder="1" applyAlignment="1">
      <alignment horizontal="center"/>
    </xf>
    <xf numFmtId="178" fontId="76" fillId="53" borderId="21" xfId="0" applyNumberFormat="1" applyFont="1" applyFill="1" applyBorder="1" applyAlignment="1">
      <alignment horizontal="center"/>
    </xf>
    <xf numFmtId="0" fontId="75" fillId="7" borderId="94" xfId="0" applyFont="1" applyFill="1" applyBorder="1" applyAlignment="1">
      <alignment horizontal="left" wrapText="1"/>
    </xf>
    <xf numFmtId="0" fontId="75" fillId="7" borderId="94" xfId="0" applyFont="1" applyFill="1" applyBorder="1" applyAlignment="1">
      <alignment horizontal="center"/>
    </xf>
    <xf numFmtId="0" fontId="76" fillId="7" borderId="56" xfId="0" applyFont="1" applyFill="1" applyBorder="1" applyAlignment="1">
      <alignment horizontal="center"/>
    </xf>
    <xf numFmtId="0" fontId="76" fillId="7" borderId="53" xfId="0" applyFont="1" applyFill="1" applyBorder="1" applyAlignment="1">
      <alignment horizontal="center"/>
    </xf>
    <xf numFmtId="0" fontId="76" fillId="11" borderId="47" xfId="0" applyFont="1" applyFill="1" applyBorder="1" applyAlignment="1">
      <alignment horizontal="center" vertical="center" wrapText="1"/>
    </xf>
    <xf numFmtId="0" fontId="76" fillId="11" borderId="48" xfId="0" applyFont="1" applyFill="1" applyBorder="1" applyAlignment="1">
      <alignment horizontal="center" vertical="center" wrapText="1"/>
    </xf>
    <xf numFmtId="0" fontId="76" fillId="11" borderId="74" xfId="0" applyFont="1" applyFill="1" applyBorder="1" applyAlignment="1">
      <alignment horizontal="center" vertical="center" wrapText="1"/>
    </xf>
    <xf numFmtId="4" fontId="75" fillId="11" borderId="81" xfId="0" applyNumberFormat="1" applyFont="1" applyFill="1" applyBorder="1" applyAlignment="1">
      <alignment horizontal="center"/>
    </xf>
    <xf numFmtId="4" fontId="75" fillId="11" borderId="82" xfId="0" applyNumberFormat="1" applyFont="1" applyFill="1" applyBorder="1" applyAlignment="1">
      <alignment horizontal="center"/>
    </xf>
    <xf numFmtId="4" fontId="75" fillId="11" borderId="90" xfId="0" applyNumberFormat="1" applyFont="1" applyFill="1" applyBorder="1" applyAlignment="1">
      <alignment horizontal="center"/>
    </xf>
    <xf numFmtId="4" fontId="75" fillId="11" borderId="41" xfId="0" applyNumberFormat="1" applyFont="1" applyFill="1" applyBorder="1" applyAlignment="1">
      <alignment horizontal="center"/>
    </xf>
    <xf numFmtId="4" fontId="75" fillId="11" borderId="19" xfId="0" applyNumberFormat="1" applyFont="1" applyFill="1" applyBorder="1" applyAlignment="1">
      <alignment horizontal="center"/>
    </xf>
    <xf numFmtId="4" fontId="77" fillId="0" borderId="63" xfId="0" applyNumberFormat="1" applyFont="1" applyBorder="1" applyAlignment="1">
      <alignment/>
    </xf>
    <xf numFmtId="0" fontId="75" fillId="0" borderId="65" xfId="0" applyFont="1" applyBorder="1" applyAlignment="1">
      <alignment/>
    </xf>
    <xf numFmtId="4" fontId="76" fillId="0" borderId="38" xfId="0" applyNumberFormat="1" applyFont="1" applyBorder="1" applyAlignment="1">
      <alignment/>
    </xf>
    <xf numFmtId="0" fontId="76" fillId="0" borderId="59" xfId="0" applyFont="1" applyBorder="1" applyAlignment="1">
      <alignment/>
    </xf>
    <xf numFmtId="4" fontId="76" fillId="0" borderId="41" xfId="0" applyNumberFormat="1" applyFont="1" applyBorder="1" applyAlignment="1">
      <alignment/>
    </xf>
    <xf numFmtId="2" fontId="76" fillId="0" borderId="41" xfId="0" applyNumberFormat="1" applyFont="1" applyBorder="1" applyAlignment="1">
      <alignment/>
    </xf>
    <xf numFmtId="0" fontId="76" fillId="0" borderId="41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59" xfId="0" applyFont="1" applyBorder="1" applyAlignment="1">
      <alignment horizontal="right"/>
    </xf>
    <xf numFmtId="0" fontId="76" fillId="0" borderId="53" xfId="0" applyFont="1" applyBorder="1" applyAlignment="1">
      <alignment/>
    </xf>
    <xf numFmtId="4" fontId="76" fillId="0" borderId="19" xfId="0" applyNumberFormat="1" applyFont="1" applyBorder="1" applyAlignment="1">
      <alignment/>
    </xf>
    <xf numFmtId="0" fontId="76" fillId="0" borderId="38" xfId="0" applyFont="1" applyBorder="1" applyAlignment="1">
      <alignment/>
    </xf>
    <xf numFmtId="0" fontId="4" fillId="0" borderId="53" xfId="0" applyFont="1" applyBorder="1" applyAlignment="1">
      <alignment horizontal="right"/>
    </xf>
    <xf numFmtId="0" fontId="76" fillId="0" borderId="19" xfId="0" applyFont="1" applyBorder="1" applyAlignment="1">
      <alignment/>
    </xf>
    <xf numFmtId="0" fontId="103" fillId="0" borderId="86" xfId="0" applyFont="1" applyBorder="1" applyAlignment="1">
      <alignment/>
    </xf>
    <xf numFmtId="0" fontId="29" fillId="7" borderId="26" xfId="110" applyFont="1" applyFill="1" applyBorder="1" applyAlignment="1" applyProtection="1">
      <alignment vertical="center" wrapText="1"/>
      <protection locked="0"/>
    </xf>
    <xf numFmtId="0" fontId="29" fillId="7" borderId="34" xfId="110" applyFont="1" applyFill="1" applyBorder="1" applyAlignment="1" applyProtection="1">
      <alignment vertical="center" wrapText="1"/>
      <protection locked="0"/>
    </xf>
    <xf numFmtId="0" fontId="75" fillId="0" borderId="56" xfId="0" applyFont="1" applyBorder="1" applyAlignment="1">
      <alignment/>
    </xf>
    <xf numFmtId="0" fontId="76" fillId="0" borderId="27" xfId="0" applyFont="1" applyBorder="1" applyAlignment="1">
      <alignment/>
    </xf>
    <xf numFmtId="4" fontId="76" fillId="0" borderId="59" xfId="0" applyNumberFormat="1" applyFont="1" applyBorder="1" applyAlignment="1">
      <alignment/>
    </xf>
    <xf numFmtId="2" fontId="76" fillId="0" borderId="59" xfId="0" applyNumberFormat="1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9" fillId="0" borderId="59" xfId="0" applyNumberFormat="1" applyFont="1" applyBorder="1" applyAlignment="1">
      <alignment/>
    </xf>
    <xf numFmtId="0" fontId="76" fillId="7" borderId="75" xfId="0" applyFont="1" applyFill="1" applyBorder="1" applyAlignment="1">
      <alignment horizontal="center" vertical="center"/>
    </xf>
    <xf numFmtId="0" fontId="76" fillId="7" borderId="95" xfId="0" applyFont="1" applyFill="1" applyBorder="1" applyAlignment="1">
      <alignment horizontal="left" vertical="center" wrapText="1"/>
    </xf>
    <xf numFmtId="0" fontId="76" fillId="7" borderId="30" xfId="0" applyFont="1" applyFill="1" applyBorder="1" applyAlignment="1">
      <alignment horizontal="center" vertical="center"/>
    </xf>
    <xf numFmtId="0" fontId="76" fillId="7" borderId="96" xfId="0" applyFont="1" applyFill="1" applyBorder="1" applyAlignment="1">
      <alignment horizontal="left" vertical="center" wrapText="1"/>
    </xf>
    <xf numFmtId="0" fontId="75" fillId="7" borderId="30" xfId="0" applyFont="1" applyFill="1" applyBorder="1" applyAlignment="1">
      <alignment horizontal="center" vertical="center"/>
    </xf>
    <xf numFmtId="0" fontId="75" fillId="7" borderId="96" xfId="0" applyFont="1" applyFill="1" applyBorder="1" applyAlignment="1">
      <alignment horizontal="left" vertical="center" wrapText="1"/>
    </xf>
    <xf numFmtId="0" fontId="75" fillId="7" borderId="59" xfId="0" applyFont="1" applyFill="1" applyBorder="1" applyAlignment="1">
      <alignment horizontal="center" vertical="center"/>
    </xf>
    <xf numFmtId="0" fontId="76" fillId="7" borderId="34" xfId="0" applyFont="1" applyFill="1" applyBorder="1" applyAlignment="1">
      <alignment horizontal="center" vertical="center"/>
    </xf>
    <xf numFmtId="0" fontId="76" fillId="7" borderId="97" xfId="0" applyFont="1" applyFill="1" applyBorder="1" applyAlignment="1">
      <alignment horizontal="left" vertical="center" wrapText="1"/>
    </xf>
    <xf numFmtId="0" fontId="76" fillId="7" borderId="53" xfId="0" applyFont="1" applyFill="1" applyBorder="1" applyAlignment="1">
      <alignment horizontal="center" vertical="center"/>
    </xf>
    <xf numFmtId="0" fontId="76" fillId="7" borderId="26" xfId="0" applyNumberFormat="1" applyFont="1" applyFill="1" applyBorder="1" applyAlignment="1">
      <alignment horizontal="center" vertical="center"/>
    </xf>
    <xf numFmtId="0" fontId="4" fillId="7" borderId="59" xfId="0" applyFont="1" applyFill="1" applyBorder="1" applyAlignment="1">
      <alignment horizontal="left" wrapText="1"/>
    </xf>
    <xf numFmtId="0" fontId="4" fillId="7" borderId="59" xfId="0" applyFont="1" applyFill="1" applyBorder="1" applyAlignment="1">
      <alignment horizontal="center"/>
    </xf>
    <xf numFmtId="0" fontId="111" fillId="7" borderId="94" xfId="0" applyFont="1" applyFill="1" applyBorder="1" applyAlignment="1">
      <alignment/>
    </xf>
    <xf numFmtId="0" fontId="75" fillId="50" borderId="69" xfId="0" applyFont="1" applyFill="1" applyBorder="1" applyAlignment="1">
      <alignment horizontal="center" vertical="center" wrapText="1"/>
    </xf>
    <xf numFmtId="0" fontId="75" fillId="7" borderId="94" xfId="0" applyFont="1" applyFill="1" applyBorder="1" applyAlignment="1">
      <alignment horizontal="left" vertical="center" wrapText="1"/>
    </xf>
    <xf numFmtId="0" fontId="76" fillId="7" borderId="59" xfId="0" applyFont="1" applyFill="1" applyBorder="1" applyAlignment="1">
      <alignment horizontal="left" wrapText="1"/>
    </xf>
    <xf numFmtId="0" fontId="76" fillId="7" borderId="59" xfId="0" applyFont="1" applyFill="1" applyBorder="1" applyAlignment="1">
      <alignment horizontal="center"/>
    </xf>
    <xf numFmtId="0" fontId="75" fillId="7" borderId="45" xfId="0" applyFont="1" applyFill="1" applyBorder="1" applyAlignment="1">
      <alignment horizontal="left" vertical="center" wrapText="1"/>
    </xf>
    <xf numFmtId="0" fontId="75" fillId="7" borderId="46" xfId="0" applyFont="1" applyFill="1" applyBorder="1" applyAlignment="1">
      <alignment horizontal="left" vertical="center" wrapText="1"/>
    </xf>
    <xf numFmtId="0" fontId="76" fillId="7" borderId="26" xfId="0" applyFont="1" applyFill="1" applyBorder="1" applyAlignment="1">
      <alignment horizontal="center" vertical="center"/>
    </xf>
    <xf numFmtId="0" fontId="76" fillId="7" borderId="98" xfId="0" applyFont="1" applyFill="1" applyBorder="1" applyAlignment="1">
      <alignment horizontal="left" wrapText="1"/>
    </xf>
    <xf numFmtId="0" fontId="4" fillId="7" borderId="26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4" fontId="76" fillId="7" borderId="38" xfId="0" applyNumberFormat="1" applyFont="1" applyFill="1" applyBorder="1" applyAlignment="1">
      <alignment horizontal="center" vertical="center"/>
    </xf>
    <xf numFmtId="4" fontId="76" fillId="7" borderId="41" xfId="0" applyNumberFormat="1" applyFont="1" applyFill="1" applyBorder="1" applyAlignment="1">
      <alignment horizontal="center" vertical="center"/>
    </xf>
    <xf numFmtId="4" fontId="75" fillId="7" borderId="41" xfId="0" applyNumberFormat="1" applyFont="1" applyFill="1" applyBorder="1" applyAlignment="1">
      <alignment horizontal="center" vertical="center"/>
    </xf>
    <xf numFmtId="4" fontId="76" fillId="7" borderId="19" xfId="0" applyNumberFormat="1" applyFont="1" applyFill="1" applyBorder="1" applyAlignment="1">
      <alignment horizontal="center" vertical="center"/>
    </xf>
    <xf numFmtId="4" fontId="75" fillId="7" borderId="47" xfId="0" applyNumberFormat="1" applyFont="1" applyFill="1" applyBorder="1" applyAlignment="1">
      <alignment horizontal="center" vertical="center" wrapText="1"/>
    </xf>
    <xf numFmtId="4" fontId="75" fillId="7" borderId="48" xfId="0" applyNumberFormat="1" applyFont="1" applyFill="1" applyBorder="1" applyAlignment="1">
      <alignment horizontal="center" vertical="center" wrapText="1"/>
    </xf>
    <xf numFmtId="4" fontId="75" fillId="7" borderId="74" xfId="0" applyNumberFormat="1" applyFont="1" applyFill="1" applyBorder="1" applyAlignment="1">
      <alignment horizontal="center" vertical="center" wrapText="1"/>
    </xf>
    <xf numFmtId="4" fontId="4" fillId="7" borderId="41" xfId="0" applyNumberFormat="1" applyFont="1" applyFill="1" applyBorder="1" applyAlignment="1">
      <alignment horizontal="center"/>
    </xf>
    <xf numFmtId="4" fontId="4" fillId="0" borderId="58" xfId="0" applyNumberFormat="1" applyFont="1" applyFill="1" applyBorder="1" applyAlignment="1">
      <alignment horizontal="center"/>
    </xf>
    <xf numFmtId="4" fontId="75" fillId="7" borderId="22" xfId="0" applyNumberFormat="1" applyFont="1" applyFill="1" applyBorder="1" applyAlignment="1">
      <alignment horizontal="center"/>
    </xf>
    <xf numFmtId="9" fontId="76" fillId="7" borderId="41" xfId="119" applyFont="1" applyFill="1" applyBorder="1" applyAlignment="1">
      <alignment horizontal="center" vertical="center"/>
    </xf>
    <xf numFmtId="4" fontId="76" fillId="0" borderId="58" xfId="0" applyNumberFormat="1" applyFont="1" applyFill="1" applyBorder="1" applyAlignment="1">
      <alignment horizontal="center"/>
    </xf>
    <xf numFmtId="0" fontId="76" fillId="7" borderId="86" xfId="0" applyFont="1" applyFill="1" applyBorder="1" applyAlignment="1">
      <alignment horizontal="left" wrapText="1"/>
    </xf>
    <xf numFmtId="0" fontId="76" fillId="7" borderId="86" xfId="0" applyFont="1" applyFill="1" applyBorder="1" applyAlignment="1">
      <alignment horizontal="center"/>
    </xf>
    <xf numFmtId="4" fontId="76" fillId="0" borderId="79" xfId="0" applyNumberFormat="1" applyFont="1" applyFill="1" applyBorder="1" applyAlignment="1">
      <alignment horizontal="center"/>
    </xf>
    <xf numFmtId="4" fontId="76" fillId="7" borderId="19" xfId="0" applyNumberFormat="1" applyFont="1" applyFill="1" applyBorder="1" applyAlignment="1">
      <alignment horizontal="center"/>
    </xf>
    <xf numFmtId="4" fontId="4" fillId="7" borderId="41" xfId="0" applyNumberFormat="1" applyFont="1" applyFill="1" applyBorder="1" applyAlignment="1">
      <alignment horizontal="center" vertical="center" wrapText="1"/>
    </xf>
    <xf numFmtId="4" fontId="76" fillId="7" borderId="41" xfId="0" applyNumberFormat="1" applyFont="1" applyFill="1" applyBorder="1" applyAlignment="1">
      <alignment horizontal="center" vertical="center" wrapText="1"/>
    </xf>
    <xf numFmtId="4" fontId="76" fillId="0" borderId="79" xfId="0" applyNumberFormat="1" applyFont="1" applyFill="1" applyBorder="1" applyAlignment="1">
      <alignment horizontal="center" vertical="center" wrapText="1"/>
    </xf>
    <xf numFmtId="4" fontId="76" fillId="0" borderId="58" xfId="0" applyNumberFormat="1" applyFont="1" applyFill="1" applyBorder="1" applyAlignment="1">
      <alignment horizontal="center" vertical="center" wrapText="1"/>
    </xf>
    <xf numFmtId="0" fontId="75" fillId="7" borderId="22" xfId="0" applyFont="1" applyFill="1" applyBorder="1" applyAlignment="1">
      <alignment horizontal="center" vertical="center"/>
    </xf>
    <xf numFmtId="0" fontId="75" fillId="7" borderId="45" xfId="0" applyFont="1" applyFill="1" applyBorder="1" applyAlignment="1">
      <alignment horizontal="left" wrapText="1"/>
    </xf>
    <xf numFmtId="0" fontId="76" fillId="7" borderId="75" xfId="0" applyFont="1" applyFill="1" applyBorder="1" applyAlignment="1">
      <alignment horizontal="left" vertical="center" wrapText="1"/>
    </xf>
    <xf numFmtId="4" fontId="76" fillId="7" borderId="38" xfId="0" applyNumberFormat="1" applyFont="1" applyFill="1" applyBorder="1" applyAlignment="1">
      <alignment horizontal="center" vertical="center" wrapText="1"/>
    </xf>
    <xf numFmtId="0" fontId="76" fillId="7" borderId="78" xfId="0" applyFont="1" applyFill="1" applyBorder="1" applyAlignment="1">
      <alignment horizontal="left" vertical="center" wrapText="1"/>
    </xf>
    <xf numFmtId="4" fontId="76" fillId="7" borderId="19" xfId="0" applyNumberFormat="1" applyFont="1" applyFill="1" applyBorder="1" applyAlignment="1">
      <alignment horizontal="center" vertical="center" wrapText="1"/>
    </xf>
    <xf numFmtId="0" fontId="76" fillId="7" borderId="56" xfId="0" applyFont="1" applyFill="1" applyBorder="1" applyAlignment="1">
      <alignment horizontal="left" wrapText="1"/>
    </xf>
    <xf numFmtId="4" fontId="76" fillId="0" borderId="55" xfId="0" applyNumberFormat="1" applyFont="1" applyFill="1" applyBorder="1" applyAlignment="1">
      <alignment horizontal="center"/>
    </xf>
    <xf numFmtId="0" fontId="76" fillId="7" borderId="26" xfId="0" applyNumberFormat="1" applyFont="1" applyFill="1" applyBorder="1" applyAlignment="1">
      <alignment horizontal="center" vertical="center" wrapText="1"/>
    </xf>
    <xf numFmtId="4" fontId="76" fillId="7" borderId="27" xfId="0" applyNumberFormat="1" applyFont="1" applyFill="1" applyBorder="1" applyAlignment="1">
      <alignment horizontal="center" vertical="center" wrapText="1"/>
    </xf>
    <xf numFmtId="4" fontId="76" fillId="0" borderId="55" xfId="0" applyNumberFormat="1" applyFont="1" applyFill="1" applyBorder="1" applyAlignment="1">
      <alignment horizontal="center" vertical="center" wrapText="1"/>
    </xf>
    <xf numFmtId="0" fontId="76" fillId="7" borderId="96" xfId="0" applyFont="1" applyFill="1" applyBorder="1" applyAlignment="1">
      <alignment horizontal="left" wrapText="1"/>
    </xf>
    <xf numFmtId="0" fontId="76" fillId="7" borderId="99" xfId="0" applyFont="1" applyFill="1" applyBorder="1" applyAlignment="1">
      <alignment horizontal="left" vertical="center" wrapText="1"/>
    </xf>
    <xf numFmtId="0" fontId="87" fillId="0" borderId="0" xfId="0" applyFont="1" applyFill="1" applyAlignment="1">
      <alignment horizontal="center"/>
    </xf>
    <xf numFmtId="0" fontId="3" fillId="7" borderId="94" xfId="0" applyFont="1" applyFill="1" applyBorder="1" applyAlignment="1">
      <alignment horizontal="center" vertical="center" wrapText="1"/>
    </xf>
    <xf numFmtId="4" fontId="3" fillId="7" borderId="10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" fontId="75" fillId="7" borderId="47" xfId="0" applyNumberFormat="1" applyFont="1" applyFill="1" applyBorder="1" applyAlignment="1">
      <alignment horizontal="center" vertical="center"/>
    </xf>
    <xf numFmtId="4" fontId="75" fillId="7" borderId="73" xfId="0" applyNumberFormat="1" applyFont="1" applyFill="1" applyBorder="1" applyAlignment="1">
      <alignment horizontal="center"/>
    </xf>
    <xf numFmtId="0" fontId="102" fillId="7" borderId="26" xfId="0" applyFont="1" applyFill="1" applyBorder="1" applyAlignment="1">
      <alignment horizontal="center" vertical="center"/>
    </xf>
    <xf numFmtId="0" fontId="112" fillId="0" borderId="0" xfId="0" applyFont="1" applyFill="1" applyAlignment="1">
      <alignment horizontal="center"/>
    </xf>
    <xf numFmtId="0" fontId="76" fillId="7" borderId="101" xfId="0" applyFont="1" applyFill="1" applyBorder="1" applyAlignment="1">
      <alignment horizontal="center" vertical="center" wrapText="1"/>
    </xf>
    <xf numFmtId="0" fontId="76" fillId="7" borderId="102" xfId="0" applyFont="1" applyFill="1" applyBorder="1" applyAlignment="1">
      <alignment horizontal="center" vertical="center" wrapText="1"/>
    </xf>
    <xf numFmtId="0" fontId="75" fillId="7" borderId="101" xfId="0" applyFont="1" applyFill="1" applyBorder="1" applyAlignment="1">
      <alignment horizontal="center"/>
    </xf>
    <xf numFmtId="4" fontId="102" fillId="7" borderId="66" xfId="0" applyNumberFormat="1" applyFont="1" applyFill="1" applyBorder="1" applyAlignment="1">
      <alignment horizontal="center"/>
    </xf>
    <xf numFmtId="4" fontId="76" fillId="7" borderId="68" xfId="0" applyNumberFormat="1" applyFont="1" applyFill="1" applyBorder="1" applyAlignment="1">
      <alignment horizontal="center" vertical="center" wrapText="1"/>
    </xf>
    <xf numFmtId="4" fontId="102" fillId="0" borderId="75" xfId="0" applyNumberFormat="1" applyFont="1" applyFill="1" applyBorder="1" applyAlignment="1">
      <alignment horizontal="center"/>
    </xf>
    <xf numFmtId="4" fontId="76" fillId="0" borderId="30" xfId="0" applyNumberFormat="1" applyFont="1" applyFill="1" applyBorder="1" applyAlignment="1">
      <alignment horizontal="center" vertical="center" wrapText="1"/>
    </xf>
    <xf numFmtId="4" fontId="75" fillId="7" borderId="48" xfId="0" applyNumberFormat="1" applyFont="1" applyFill="1" applyBorder="1" applyAlignment="1" applyProtection="1">
      <alignment horizontal="center" vertical="center"/>
      <protection locked="0"/>
    </xf>
    <xf numFmtId="4" fontId="75" fillId="7" borderId="74" xfId="0" applyNumberFormat="1" applyFont="1" applyFill="1" applyBorder="1" applyAlignment="1" applyProtection="1">
      <alignment horizontal="center" vertical="center"/>
      <protection locked="0"/>
    </xf>
    <xf numFmtId="4" fontId="76" fillId="56" borderId="39" xfId="0" applyNumberFormat="1" applyFont="1" applyFill="1" applyBorder="1" applyAlignment="1" applyProtection="1">
      <alignment horizontal="center" vertical="center"/>
      <protection locked="0"/>
    </xf>
    <xf numFmtId="4" fontId="76" fillId="56" borderId="31" xfId="0" applyNumberFormat="1" applyFont="1" applyFill="1" applyBorder="1" applyAlignment="1" applyProtection="1">
      <alignment horizontal="center" vertical="center"/>
      <protection locked="0"/>
    </xf>
    <xf numFmtId="9" fontId="76" fillId="56" borderId="31" xfId="119" applyFont="1" applyFill="1" applyBorder="1" applyAlignment="1" applyProtection="1">
      <alignment horizontal="center" vertical="center"/>
      <protection locked="0"/>
    </xf>
    <xf numFmtId="4" fontId="75" fillId="7" borderId="31" xfId="0" applyNumberFormat="1" applyFont="1" applyFill="1" applyBorder="1" applyAlignment="1" applyProtection="1">
      <alignment horizontal="center" vertical="center"/>
      <protection locked="0"/>
    </xf>
    <xf numFmtId="4" fontId="75" fillId="7" borderId="32" xfId="0" applyNumberFormat="1" applyFont="1" applyFill="1" applyBorder="1" applyAlignment="1" applyProtection="1">
      <alignment horizontal="center" vertical="center"/>
      <protection locked="0"/>
    </xf>
    <xf numFmtId="4" fontId="76" fillId="56" borderId="20" xfId="0" applyNumberFormat="1" applyFont="1" applyFill="1" applyBorder="1" applyAlignment="1" applyProtection="1">
      <alignment horizontal="center" vertical="center"/>
      <protection locked="0"/>
    </xf>
    <xf numFmtId="4" fontId="76" fillId="50" borderId="66" xfId="0" applyNumberFormat="1" applyFont="1" applyFill="1" applyBorder="1" applyAlignment="1" applyProtection="1">
      <alignment horizontal="center" vertical="center"/>
      <protection/>
    </xf>
    <xf numFmtId="4" fontId="76" fillId="56" borderId="39" xfId="0" applyNumberFormat="1" applyFont="1" applyFill="1" applyBorder="1" applyAlignment="1" applyProtection="1">
      <alignment horizontal="center" vertical="center"/>
      <protection/>
    </xf>
    <xf numFmtId="4" fontId="76" fillId="56" borderId="77" xfId="0" applyNumberFormat="1" applyFont="1" applyFill="1" applyBorder="1" applyAlignment="1" applyProtection="1">
      <alignment horizontal="center" vertical="center"/>
      <protection/>
    </xf>
    <xf numFmtId="4" fontId="76" fillId="50" borderId="68" xfId="0" applyNumberFormat="1" applyFont="1" applyFill="1" applyBorder="1" applyAlignment="1" applyProtection="1">
      <alignment horizontal="center" vertical="center"/>
      <protection/>
    </xf>
    <xf numFmtId="4" fontId="76" fillId="50" borderId="41" xfId="0" applyNumberFormat="1" applyFont="1" applyFill="1" applyBorder="1" applyAlignment="1" applyProtection="1">
      <alignment horizontal="center" vertical="center"/>
      <protection/>
    </xf>
    <xf numFmtId="9" fontId="76" fillId="50" borderId="68" xfId="119" applyFont="1" applyFill="1" applyBorder="1" applyAlignment="1" applyProtection="1">
      <alignment horizontal="center" vertical="center"/>
      <protection/>
    </xf>
    <xf numFmtId="9" fontId="76" fillId="56" borderId="31" xfId="119" applyFont="1" applyFill="1" applyBorder="1" applyAlignment="1" applyProtection="1">
      <alignment horizontal="center" vertical="center"/>
      <protection/>
    </xf>
    <xf numFmtId="9" fontId="76" fillId="56" borderId="32" xfId="119" applyFont="1" applyFill="1" applyBorder="1" applyAlignment="1" applyProtection="1">
      <alignment horizontal="center" vertical="center"/>
      <protection/>
    </xf>
    <xf numFmtId="4" fontId="76" fillId="50" borderId="69" xfId="0" applyNumberFormat="1" applyFont="1" applyFill="1" applyBorder="1" applyAlignment="1" applyProtection="1">
      <alignment horizontal="center" vertical="center"/>
      <protection/>
    </xf>
    <xf numFmtId="4" fontId="76" fillId="56" borderId="20" xfId="0" applyNumberFormat="1" applyFont="1" applyFill="1" applyBorder="1" applyAlignment="1" applyProtection="1">
      <alignment horizontal="center" vertical="center"/>
      <protection/>
    </xf>
    <xf numFmtId="4" fontId="76" fillId="56" borderId="21" xfId="0" applyNumberFormat="1" applyFont="1" applyFill="1" applyBorder="1" applyAlignment="1" applyProtection="1">
      <alignment horizontal="center" vertical="center"/>
      <protection/>
    </xf>
    <xf numFmtId="4" fontId="76" fillId="50" borderId="19" xfId="0" applyNumberFormat="1" applyFont="1" applyFill="1" applyBorder="1" applyAlignment="1" applyProtection="1">
      <alignment horizontal="center" vertical="center"/>
      <protection/>
    </xf>
    <xf numFmtId="4" fontId="75" fillId="50" borderId="22" xfId="0" applyNumberFormat="1" applyFont="1" applyFill="1" applyBorder="1" applyAlignment="1" applyProtection="1">
      <alignment horizontal="center" vertical="center"/>
      <protection/>
    </xf>
    <xf numFmtId="4" fontId="75" fillId="50" borderId="47" xfId="0" applyNumberFormat="1" applyFont="1" applyFill="1" applyBorder="1" applyAlignment="1" applyProtection="1">
      <alignment horizontal="center" vertical="center" wrapText="1"/>
      <protection/>
    </xf>
    <xf numFmtId="4" fontId="75" fillId="50" borderId="48" xfId="0" applyNumberFormat="1" applyFont="1" applyFill="1" applyBorder="1" applyAlignment="1" applyProtection="1">
      <alignment horizontal="center" vertical="center" wrapText="1"/>
      <protection/>
    </xf>
    <xf numFmtId="4" fontId="75" fillId="50" borderId="74" xfId="0" applyNumberFormat="1" applyFont="1" applyFill="1" applyBorder="1" applyAlignment="1" applyProtection="1">
      <alignment horizontal="center" vertical="center" wrapText="1"/>
      <protection/>
    </xf>
    <xf numFmtId="4" fontId="76" fillId="0" borderId="39" xfId="0" applyNumberFormat="1" applyFont="1" applyFill="1" applyBorder="1" applyAlignment="1" applyProtection="1">
      <alignment horizontal="center" vertical="center" wrapText="1"/>
      <protection/>
    </xf>
    <xf numFmtId="4" fontId="76" fillId="0" borderId="77" xfId="0" applyNumberFormat="1" applyFont="1" applyFill="1" applyBorder="1" applyAlignment="1" applyProtection="1">
      <alignment horizontal="center" vertical="center" wrapText="1"/>
      <protection/>
    </xf>
    <xf numFmtId="4" fontId="4" fillId="0" borderId="31" xfId="0" applyNumberFormat="1" applyFont="1" applyFill="1" applyBorder="1" applyAlignment="1" applyProtection="1">
      <alignment horizontal="center" vertical="center" wrapText="1"/>
      <protection/>
    </xf>
    <xf numFmtId="4" fontId="4" fillId="0" borderId="32" xfId="0" applyNumberFormat="1" applyFont="1" applyFill="1" applyBorder="1" applyAlignment="1" applyProtection="1">
      <alignment horizontal="center" vertical="center" wrapText="1"/>
      <protection/>
    </xf>
    <xf numFmtId="4" fontId="76" fillId="50" borderId="41" xfId="0" applyNumberFormat="1" applyFont="1" applyFill="1" applyBorder="1" applyAlignment="1" applyProtection="1">
      <alignment horizontal="center" vertical="center" wrapText="1"/>
      <protection/>
    </xf>
    <xf numFmtId="4" fontId="76" fillId="0" borderId="31" xfId="0" applyNumberFormat="1" applyFont="1" applyFill="1" applyBorder="1" applyAlignment="1" applyProtection="1">
      <alignment horizontal="center" vertical="center" wrapText="1"/>
      <protection/>
    </xf>
    <xf numFmtId="4" fontId="76" fillId="0" borderId="32" xfId="0" applyNumberFormat="1" applyFont="1" applyFill="1" applyBorder="1" applyAlignment="1" applyProtection="1">
      <alignment horizontal="center" vertical="center" wrapText="1"/>
      <protection/>
    </xf>
    <xf numFmtId="4" fontId="75" fillId="50" borderId="47" xfId="0" applyNumberFormat="1" applyFont="1" applyFill="1" applyBorder="1" applyAlignment="1" applyProtection="1">
      <alignment horizontal="center" vertical="center"/>
      <protection/>
    </xf>
    <xf numFmtId="4" fontId="75" fillId="50" borderId="48" xfId="0" applyNumberFormat="1" applyFont="1" applyFill="1" applyBorder="1" applyAlignment="1" applyProtection="1">
      <alignment horizontal="center" vertical="center"/>
      <protection/>
    </xf>
    <xf numFmtId="4" fontId="75" fillId="50" borderId="74" xfId="0" applyNumberFormat="1" applyFont="1" applyFill="1" applyBorder="1" applyAlignment="1" applyProtection="1">
      <alignment horizontal="center" vertical="center"/>
      <protection/>
    </xf>
    <xf numFmtId="4" fontId="102" fillId="50" borderId="38" xfId="0" applyNumberFormat="1" applyFont="1" applyFill="1" applyBorder="1" applyAlignment="1" applyProtection="1">
      <alignment horizontal="center" vertical="center"/>
      <protection/>
    </xf>
    <xf numFmtId="4" fontId="102" fillId="0" borderId="39" xfId="0" applyNumberFormat="1" applyFont="1" applyFill="1" applyBorder="1" applyAlignment="1" applyProtection="1">
      <alignment horizontal="center" vertical="center"/>
      <protection/>
    </xf>
    <xf numFmtId="4" fontId="102" fillId="0" borderId="77" xfId="0" applyNumberFormat="1" applyFont="1" applyFill="1" applyBorder="1" applyAlignment="1" applyProtection="1">
      <alignment horizontal="center" vertical="center"/>
      <protection/>
    </xf>
    <xf numFmtId="4" fontId="76" fillId="0" borderId="31" xfId="0" applyNumberFormat="1" applyFont="1" applyFill="1" applyBorder="1" applyAlignment="1" applyProtection="1">
      <alignment horizontal="center" vertical="center"/>
      <protection/>
    </xf>
    <xf numFmtId="4" fontId="76" fillId="0" borderId="32" xfId="0" applyNumberFormat="1" applyFont="1" applyFill="1" applyBorder="1" applyAlignment="1" applyProtection="1">
      <alignment horizontal="center" vertical="center"/>
      <protection/>
    </xf>
    <xf numFmtId="4" fontId="76" fillId="0" borderId="20" xfId="0" applyNumberFormat="1" applyFont="1" applyFill="1" applyBorder="1" applyAlignment="1" applyProtection="1">
      <alignment horizontal="center" vertical="center"/>
      <protection/>
    </xf>
    <xf numFmtId="4" fontId="76" fillId="0" borderId="21" xfId="0" applyNumberFormat="1" applyFont="1" applyFill="1" applyBorder="1" applyAlignment="1" applyProtection="1">
      <alignment horizontal="center" vertical="center"/>
      <protection/>
    </xf>
    <xf numFmtId="4" fontId="75" fillId="0" borderId="0" xfId="0" applyNumberFormat="1" applyFont="1" applyFill="1" applyBorder="1" applyAlignment="1" applyProtection="1">
      <alignment horizontal="center"/>
      <protection/>
    </xf>
    <xf numFmtId="4" fontId="75" fillId="0" borderId="0" xfId="0" applyNumberFormat="1" applyFont="1" applyFill="1" applyBorder="1" applyAlignment="1">
      <alignment horizontal="center"/>
    </xf>
    <xf numFmtId="4" fontId="75" fillId="7" borderId="91" xfId="0" applyNumberFormat="1" applyFont="1" applyFill="1" applyBorder="1" applyAlignment="1">
      <alignment horizontal="center"/>
    </xf>
    <xf numFmtId="4" fontId="75" fillId="0" borderId="92" xfId="0" applyNumberFormat="1" applyFont="1" applyFill="1" applyBorder="1" applyAlignment="1" applyProtection="1">
      <alignment horizontal="center"/>
      <protection locked="0"/>
    </xf>
    <xf numFmtId="4" fontId="75" fillId="0" borderId="93" xfId="0" applyNumberFormat="1" applyFont="1" applyFill="1" applyBorder="1" applyAlignment="1" applyProtection="1">
      <alignment horizontal="center"/>
      <protection locked="0"/>
    </xf>
    <xf numFmtId="0" fontId="76" fillId="23" borderId="47" xfId="0" applyFont="1" applyFill="1" applyBorder="1" applyAlignment="1">
      <alignment horizontal="center" vertical="center"/>
    </xf>
    <xf numFmtId="0" fontId="75" fillId="23" borderId="48" xfId="0" applyFont="1" applyFill="1" applyBorder="1" applyAlignment="1">
      <alignment horizontal="left" wrapText="1"/>
    </xf>
    <xf numFmtId="0" fontId="75" fillId="23" borderId="48" xfId="0" applyFont="1" applyFill="1" applyBorder="1" applyAlignment="1">
      <alignment horizontal="center"/>
    </xf>
    <xf numFmtId="4" fontId="75" fillId="23" borderId="48" xfId="0" applyNumberFormat="1" applyFont="1" applyFill="1" applyBorder="1" applyAlignment="1" applyProtection="1">
      <alignment horizontal="center"/>
      <protection locked="0"/>
    </xf>
    <xf numFmtId="4" fontId="75" fillId="23" borderId="74" xfId="0" applyNumberFormat="1" applyFont="1" applyFill="1" applyBorder="1" applyAlignment="1" applyProtection="1">
      <alignment horizontal="center"/>
      <protection locked="0"/>
    </xf>
    <xf numFmtId="0" fontId="75" fillId="11" borderId="19" xfId="0" applyFont="1" applyFill="1" applyBorder="1" applyAlignment="1" applyProtection="1">
      <alignment horizontal="center" vertical="center" wrapText="1"/>
      <protection/>
    </xf>
    <xf numFmtId="0" fontId="75" fillId="11" borderId="20" xfId="0" applyFont="1" applyFill="1" applyBorder="1" applyAlignment="1" applyProtection="1">
      <alignment horizontal="center" vertical="center" wrapText="1"/>
      <protection/>
    </xf>
    <xf numFmtId="0" fontId="75" fillId="11" borderId="21" xfId="0" applyFont="1" applyFill="1" applyBorder="1" applyAlignment="1" applyProtection="1">
      <alignment horizontal="center" vertical="center" wrapText="1"/>
      <protection/>
    </xf>
    <xf numFmtId="4" fontId="76" fillId="11" borderId="38" xfId="0" applyNumberFormat="1" applyFont="1" applyFill="1" applyBorder="1" applyAlignment="1" applyProtection="1">
      <alignment horizontal="center" vertical="center"/>
      <protection/>
    </xf>
    <xf numFmtId="4" fontId="76" fillId="11" borderId="41" xfId="0" applyNumberFormat="1" applyFont="1" applyFill="1" applyBorder="1" applyAlignment="1" applyProtection="1">
      <alignment horizontal="center" vertical="center"/>
      <protection/>
    </xf>
    <xf numFmtId="9" fontId="76" fillId="11" borderId="41" xfId="119" applyFont="1" applyFill="1" applyBorder="1" applyAlignment="1" applyProtection="1">
      <alignment horizontal="center" vertical="center"/>
      <protection/>
    </xf>
    <xf numFmtId="4" fontId="75" fillId="11" borderId="31" xfId="0" applyNumberFormat="1" applyFont="1" applyFill="1" applyBorder="1" applyAlignment="1" applyProtection="1">
      <alignment horizontal="center" vertical="center"/>
      <protection/>
    </xf>
    <xf numFmtId="4" fontId="75" fillId="11" borderId="32" xfId="0" applyNumberFormat="1" applyFont="1" applyFill="1" applyBorder="1" applyAlignment="1" applyProtection="1">
      <alignment horizontal="center" vertical="center"/>
      <protection/>
    </xf>
    <xf numFmtId="4" fontId="76" fillId="11" borderId="19" xfId="0" applyNumberFormat="1" applyFont="1" applyFill="1" applyBorder="1" applyAlignment="1" applyProtection="1">
      <alignment horizontal="center" vertical="center"/>
      <protection/>
    </xf>
    <xf numFmtId="4" fontId="75" fillId="11" borderId="47" xfId="0" applyNumberFormat="1" applyFont="1" applyFill="1" applyBorder="1" applyAlignment="1" applyProtection="1">
      <alignment horizontal="center" vertical="center" wrapText="1"/>
      <protection/>
    </xf>
    <xf numFmtId="4" fontId="75" fillId="11" borderId="48" xfId="0" applyNumberFormat="1" applyFont="1" applyFill="1" applyBorder="1" applyAlignment="1" applyProtection="1">
      <alignment horizontal="center" vertical="center" wrapText="1"/>
      <protection/>
    </xf>
    <xf numFmtId="4" fontId="75" fillId="11" borderId="74" xfId="0" applyNumberFormat="1" applyFont="1" applyFill="1" applyBorder="1" applyAlignment="1" applyProtection="1">
      <alignment horizontal="center" vertical="center" wrapText="1"/>
      <protection/>
    </xf>
    <xf numFmtId="4" fontId="76" fillId="11" borderId="41" xfId="0" applyNumberFormat="1" applyFont="1" applyFill="1" applyBorder="1" applyAlignment="1" applyProtection="1">
      <alignment horizontal="center" vertical="center" wrapText="1"/>
      <protection/>
    </xf>
    <xf numFmtId="4" fontId="75" fillId="11" borderId="92" xfId="0" applyNumberFormat="1" applyFont="1" applyFill="1" applyBorder="1" applyAlignment="1" applyProtection="1">
      <alignment horizontal="center" vertical="center" wrapText="1"/>
      <protection/>
    </xf>
    <xf numFmtId="4" fontId="75" fillId="11" borderId="93" xfId="0" applyNumberFormat="1" applyFont="1" applyFill="1" applyBorder="1" applyAlignment="1" applyProtection="1">
      <alignment horizontal="center" vertical="center" wrapText="1"/>
      <protection/>
    </xf>
    <xf numFmtId="4" fontId="3" fillId="11" borderId="47" xfId="0" applyNumberFormat="1" applyFont="1" applyFill="1" applyBorder="1" applyAlignment="1" applyProtection="1">
      <alignment horizontal="center" vertical="center"/>
      <protection/>
    </xf>
    <xf numFmtId="4" fontId="3" fillId="11" borderId="48" xfId="0" applyNumberFormat="1" applyFont="1" applyFill="1" applyBorder="1" applyAlignment="1" applyProtection="1">
      <alignment horizontal="center" vertical="center"/>
      <protection/>
    </xf>
    <xf numFmtId="4" fontId="3" fillId="11" borderId="74" xfId="0" applyNumberFormat="1" applyFont="1" applyFill="1" applyBorder="1" applyAlignment="1" applyProtection="1">
      <alignment horizontal="center" vertical="center"/>
      <protection/>
    </xf>
    <xf numFmtId="4" fontId="75" fillId="11" borderId="47" xfId="0" applyNumberFormat="1" applyFont="1" applyFill="1" applyBorder="1" applyAlignment="1" applyProtection="1">
      <alignment horizontal="center" vertical="center"/>
      <protection/>
    </xf>
    <xf numFmtId="4" fontId="75" fillId="11" borderId="48" xfId="0" applyNumberFormat="1" applyFont="1" applyFill="1" applyBorder="1" applyAlignment="1" applyProtection="1">
      <alignment horizontal="center" vertical="center"/>
      <protection/>
    </xf>
    <xf numFmtId="4" fontId="75" fillId="11" borderId="74" xfId="0" applyNumberFormat="1" applyFont="1" applyFill="1" applyBorder="1" applyAlignment="1" applyProtection="1">
      <alignment horizontal="center" vertical="center"/>
      <protection/>
    </xf>
    <xf numFmtId="4" fontId="102" fillId="11" borderId="27" xfId="0" applyNumberFormat="1" applyFont="1" applyFill="1" applyBorder="1" applyAlignment="1" applyProtection="1">
      <alignment horizontal="center" vertical="center"/>
      <protection/>
    </xf>
    <xf numFmtId="4" fontId="102" fillId="0" borderId="28" xfId="0" applyNumberFormat="1" applyFont="1" applyFill="1" applyBorder="1" applyAlignment="1" applyProtection="1">
      <alignment horizontal="center" vertical="center"/>
      <protection/>
    </xf>
    <xf numFmtId="4" fontId="102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78" fillId="0" borderId="0" xfId="94" applyFont="1" applyAlignment="1">
      <alignment horizontal="left"/>
      <protection/>
    </xf>
    <xf numFmtId="0" fontId="2" fillId="0" borderId="0" xfId="94" applyFont="1" applyAlignment="1">
      <alignment horizontal="center"/>
      <protection/>
    </xf>
    <xf numFmtId="0" fontId="1" fillId="0" borderId="0" xfId="94" applyFont="1" applyAlignment="1">
      <alignment horizontal="center"/>
      <protection/>
    </xf>
    <xf numFmtId="2" fontId="76" fillId="0" borderId="31" xfId="94" applyNumberFormat="1" applyFont="1" applyFill="1" applyBorder="1" applyAlignment="1">
      <alignment/>
      <protection/>
    </xf>
    <xf numFmtId="2" fontId="76" fillId="0" borderId="32" xfId="94" applyNumberFormat="1" applyFont="1" applyFill="1" applyBorder="1" applyAlignment="1">
      <alignment/>
      <protection/>
    </xf>
    <xf numFmtId="182" fontId="76" fillId="0" borderId="31" xfId="94" applyNumberFormat="1" applyFont="1" applyFill="1" applyBorder="1" applyAlignment="1">
      <alignment/>
      <protection/>
    </xf>
    <xf numFmtId="0" fontId="76" fillId="0" borderId="32" xfId="94" applyNumberFormat="1" applyFont="1" applyFill="1" applyBorder="1" applyAlignment="1">
      <alignment/>
      <protection/>
    </xf>
    <xf numFmtId="0" fontId="76" fillId="0" borderId="31" xfId="94" applyFont="1" applyFill="1" applyBorder="1" applyAlignment="1">
      <alignment/>
      <protection/>
    </xf>
    <xf numFmtId="0" fontId="76" fillId="0" borderId="32" xfId="94" applyFont="1" applyFill="1" applyBorder="1" applyAlignment="1">
      <alignment/>
      <protection/>
    </xf>
    <xf numFmtId="4" fontId="76" fillId="0" borderId="31" xfId="94" applyNumberFormat="1" applyFont="1" applyFill="1" applyBorder="1" applyAlignment="1">
      <alignment/>
      <protection/>
    </xf>
    <xf numFmtId="4" fontId="76" fillId="0" borderId="32" xfId="94" applyNumberFormat="1" applyFont="1" applyFill="1" applyBorder="1" applyAlignment="1">
      <alignment/>
      <protection/>
    </xf>
    <xf numFmtId="0" fontId="76" fillId="0" borderId="20" xfId="94" applyFont="1" applyFill="1" applyBorder="1" applyAlignment="1">
      <alignment/>
      <protection/>
    </xf>
    <xf numFmtId="0" fontId="76" fillId="0" borderId="21" xfId="94" applyFont="1" applyFill="1" applyBorder="1" applyAlignment="1">
      <alignment/>
      <protection/>
    </xf>
    <xf numFmtId="2" fontId="76" fillId="0" borderId="41" xfId="94" applyNumberFormat="1" applyFont="1" applyFill="1" applyBorder="1" applyAlignment="1">
      <alignment/>
      <protection/>
    </xf>
    <xf numFmtId="10" fontId="99" fillId="0" borderId="19" xfId="94" applyNumberFormat="1" applyFont="1" applyFill="1" applyBorder="1" applyAlignment="1">
      <alignment/>
      <protection/>
    </xf>
    <xf numFmtId="2" fontId="76" fillId="0" borderId="28" xfId="94" applyNumberFormat="1" applyFont="1" applyFill="1" applyBorder="1" applyAlignment="1">
      <alignment/>
      <protection/>
    </xf>
    <xf numFmtId="2" fontId="76" fillId="0" borderId="29" xfId="94" applyNumberFormat="1" applyFont="1" applyFill="1" applyBorder="1" applyAlignment="1">
      <alignment/>
      <protection/>
    </xf>
    <xf numFmtId="0" fontId="75" fillId="0" borderId="48" xfId="94" applyFont="1" applyFill="1" applyBorder="1" applyAlignment="1">
      <alignment horizontal="left"/>
      <protection/>
    </xf>
    <xf numFmtId="0" fontId="75" fillId="0" borderId="74" xfId="94" applyFont="1" applyFill="1" applyBorder="1" applyAlignment="1">
      <alignment horizontal="center"/>
      <protection/>
    </xf>
    <xf numFmtId="4" fontId="76" fillId="0" borderId="27" xfId="94" applyNumberFormat="1" applyFont="1" applyFill="1" applyBorder="1" applyAlignment="1">
      <alignment/>
      <protection/>
    </xf>
    <xf numFmtId="4" fontId="76" fillId="0" borderId="41" xfId="94" applyNumberFormat="1" applyFont="1" applyFill="1" applyBorder="1" applyAlignment="1">
      <alignment/>
      <protection/>
    </xf>
    <xf numFmtId="0" fontId="75" fillId="9" borderId="94" xfId="94" applyFont="1" applyFill="1" applyBorder="1" applyAlignment="1">
      <alignment horizontal="center"/>
      <protection/>
    </xf>
    <xf numFmtId="0" fontId="75" fillId="9" borderId="94" xfId="94" applyFont="1" applyFill="1" applyBorder="1" applyAlignment="1">
      <alignment horizontal="center" wrapText="1"/>
      <protection/>
    </xf>
    <xf numFmtId="0" fontId="76" fillId="9" borderId="56" xfId="94" applyFont="1" applyFill="1" applyBorder="1" applyAlignment="1">
      <alignment/>
      <protection/>
    </xf>
    <xf numFmtId="0" fontId="76" fillId="9" borderId="56" xfId="94" applyFont="1" applyFill="1" applyBorder="1" applyAlignment="1">
      <alignment horizontal="center"/>
      <protection/>
    </xf>
    <xf numFmtId="0" fontId="76" fillId="9" borderId="59" xfId="94" applyFont="1" applyFill="1" applyBorder="1" applyAlignment="1">
      <alignment/>
      <protection/>
    </xf>
    <xf numFmtId="0" fontId="76" fillId="9" borderId="59" xfId="94" applyFont="1" applyFill="1" applyBorder="1" applyAlignment="1">
      <alignment horizontal="center"/>
      <protection/>
    </xf>
    <xf numFmtId="0" fontId="76" fillId="9" borderId="59" xfId="94" applyFont="1" applyFill="1" applyBorder="1" applyAlignment="1">
      <alignment wrapText="1"/>
      <protection/>
    </xf>
    <xf numFmtId="0" fontId="76" fillId="9" borderId="59" xfId="94" applyFont="1" applyFill="1" applyBorder="1" applyAlignment="1">
      <alignment horizontal="center" wrapText="1"/>
      <protection/>
    </xf>
    <xf numFmtId="0" fontId="75" fillId="9" borderId="59" xfId="94" applyFont="1" applyFill="1" applyBorder="1" applyAlignment="1">
      <alignment/>
      <protection/>
    </xf>
    <xf numFmtId="0" fontId="75" fillId="9" borderId="59" xfId="94" applyFont="1" applyFill="1" applyBorder="1" applyAlignment="1">
      <alignment horizontal="center"/>
      <protection/>
    </xf>
    <xf numFmtId="0" fontId="76" fillId="9" borderId="53" xfId="94" applyFont="1" applyFill="1" applyBorder="1" applyAlignment="1">
      <alignment/>
      <protection/>
    </xf>
    <xf numFmtId="0" fontId="76" fillId="9" borderId="53" xfId="94" applyFont="1" applyFill="1" applyBorder="1" applyAlignment="1">
      <alignment horizontal="center"/>
      <protection/>
    </xf>
    <xf numFmtId="0" fontId="75" fillId="9" borderId="41" xfId="94" applyFont="1" applyFill="1" applyBorder="1" applyAlignment="1">
      <alignment/>
      <protection/>
    </xf>
    <xf numFmtId="0" fontId="75" fillId="9" borderId="31" xfId="94" applyFont="1" applyFill="1" applyBorder="1" applyAlignment="1">
      <alignment/>
      <protection/>
    </xf>
    <xf numFmtId="0" fontId="75" fillId="9" borderId="32" xfId="94" applyFont="1" applyFill="1" applyBorder="1" applyAlignment="1">
      <alignment/>
      <protection/>
    </xf>
    <xf numFmtId="0" fontId="75" fillId="9" borderId="47" xfId="94" applyFont="1" applyFill="1" applyBorder="1" applyAlignment="1">
      <alignment horizontal="center"/>
      <protection/>
    </xf>
    <xf numFmtId="0" fontId="76" fillId="0" borderId="20" xfId="102" applyFont="1" applyFill="1" applyBorder="1" applyAlignment="1">
      <alignment horizontal="center" vertical="center" wrapText="1"/>
      <protection/>
    </xf>
    <xf numFmtId="0" fontId="76" fillId="0" borderId="19" xfId="102" applyFont="1" applyFill="1" applyBorder="1" applyAlignment="1">
      <alignment horizontal="center" vertical="center" wrapText="1"/>
      <protection/>
    </xf>
    <xf numFmtId="0" fontId="76" fillId="0" borderId="21" xfId="102" applyFont="1" applyFill="1" applyBorder="1" applyAlignment="1">
      <alignment horizontal="center" vertical="center" wrapText="1"/>
      <protection/>
    </xf>
    <xf numFmtId="0" fontId="75" fillId="0" borderId="0" xfId="102" applyFont="1" applyFill="1" applyBorder="1" applyAlignment="1">
      <alignment horizontal="left"/>
      <protection/>
    </xf>
    <xf numFmtId="0" fontId="76" fillId="0" borderId="0" xfId="102" applyFont="1" applyFill="1">
      <alignment/>
      <protection/>
    </xf>
    <xf numFmtId="0" fontId="5" fillId="0" borderId="0" xfId="94" applyFont="1" applyAlignment="1">
      <alignment horizontal="center" vertical="center"/>
      <protection/>
    </xf>
    <xf numFmtId="0" fontId="5" fillId="0" borderId="0" xfId="94" applyFont="1">
      <alignment/>
      <protection/>
    </xf>
    <xf numFmtId="10" fontId="5" fillId="0" borderId="0" xfId="94" applyNumberFormat="1" applyFont="1">
      <alignment/>
      <protection/>
    </xf>
    <xf numFmtId="2" fontId="5" fillId="0" borderId="0" xfId="94" applyNumberFormat="1" applyFont="1">
      <alignment/>
      <protection/>
    </xf>
    <xf numFmtId="0" fontId="5" fillId="0" borderId="0" xfId="94" applyFont="1" applyAlignment="1">
      <alignment horizontal="center" vertical="center" wrapText="1"/>
      <protection/>
    </xf>
    <xf numFmtId="0" fontId="5" fillId="0" borderId="0" xfId="94" applyFont="1" applyAlignment="1">
      <alignment wrapText="1"/>
      <protection/>
    </xf>
    <xf numFmtId="10" fontId="5" fillId="0" borderId="0" xfId="94" applyNumberFormat="1" applyFont="1" applyAlignment="1">
      <alignment wrapText="1"/>
      <protection/>
    </xf>
    <xf numFmtId="0" fontId="5" fillId="0" borderId="59" xfId="94" applyFont="1" applyBorder="1" applyAlignment="1">
      <alignment horizontal="center" vertical="center" wrapText="1"/>
      <protection/>
    </xf>
    <xf numFmtId="0" fontId="5" fillId="0" borderId="53" xfId="94" applyFont="1" applyBorder="1" applyAlignment="1">
      <alignment horizontal="center" vertical="center" wrapText="1"/>
      <protection/>
    </xf>
    <xf numFmtId="10" fontId="5" fillId="0" borderId="21" xfId="94" applyNumberFormat="1" applyFont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" fillId="55" borderId="47" xfId="94" applyFont="1" applyFill="1" applyBorder="1" applyAlignment="1">
      <alignment horizontal="center" vertical="center" wrapText="1"/>
      <protection/>
    </xf>
    <xf numFmtId="0" fontId="5" fillId="55" borderId="74" xfId="94" applyFont="1" applyFill="1" applyBorder="1" applyAlignment="1">
      <alignment horizontal="center" vertical="center" wrapText="1"/>
      <protection/>
    </xf>
    <xf numFmtId="0" fontId="5" fillId="55" borderId="94" xfId="94" applyFont="1" applyFill="1" applyBorder="1" applyAlignment="1">
      <alignment horizontal="center" vertical="center" wrapText="1"/>
      <protection/>
    </xf>
    <xf numFmtId="0" fontId="5" fillId="55" borderId="73" xfId="94" applyFont="1" applyFill="1" applyBorder="1" applyAlignment="1">
      <alignment horizontal="center" vertical="center" wrapText="1"/>
      <protection/>
    </xf>
    <xf numFmtId="2" fontId="114" fillId="0" borderId="27" xfId="94" applyNumberFormat="1" applyFont="1" applyBorder="1" applyAlignment="1">
      <alignment horizontal="center" vertical="center" wrapText="1"/>
      <protection/>
    </xf>
    <xf numFmtId="2" fontId="114" fillId="0" borderId="29" xfId="94" applyNumberFormat="1" applyFont="1" applyBorder="1" applyAlignment="1">
      <alignment horizontal="center" vertical="center" wrapText="1"/>
      <protection/>
    </xf>
    <xf numFmtId="0" fontId="5" fillId="0" borderId="59" xfId="94" applyFont="1" applyBorder="1" applyAlignment="1">
      <alignment vertical="center" wrapText="1"/>
      <protection/>
    </xf>
    <xf numFmtId="2" fontId="115" fillId="0" borderId="41" xfId="94" applyNumberFormat="1" applyFont="1" applyBorder="1" applyAlignment="1">
      <alignment horizontal="center" vertical="center" wrapText="1"/>
      <protection/>
    </xf>
    <xf numFmtId="2" fontId="115" fillId="0" borderId="32" xfId="94" applyNumberFormat="1" applyFont="1" applyBorder="1" applyAlignment="1">
      <alignment horizontal="center" vertical="center" wrapText="1"/>
      <protection/>
    </xf>
    <xf numFmtId="2" fontId="5" fillId="0" borderId="41" xfId="94" applyNumberFormat="1" applyFont="1" applyBorder="1" applyAlignment="1">
      <alignment horizontal="center" vertical="center" wrapText="1"/>
      <protection/>
    </xf>
    <xf numFmtId="0" fontId="116" fillId="0" borderId="59" xfId="94" applyFont="1" applyBorder="1" applyAlignment="1">
      <alignment horizontal="right" vertical="center" wrapText="1"/>
      <protection/>
    </xf>
    <xf numFmtId="10" fontId="115" fillId="0" borderId="41" xfId="136" applyNumberFormat="1" applyFont="1" applyBorder="1" applyAlignment="1">
      <alignment horizontal="center" vertical="center" wrapText="1"/>
    </xf>
    <xf numFmtId="10" fontId="115" fillId="0" borderId="32" xfId="136" applyNumberFormat="1" applyFont="1" applyBorder="1" applyAlignment="1">
      <alignment horizontal="center" vertical="center" wrapText="1"/>
    </xf>
    <xf numFmtId="10" fontId="5" fillId="0" borderId="41" xfId="136" applyNumberFormat="1" applyFont="1" applyBorder="1" applyAlignment="1">
      <alignment horizontal="center" vertical="center" wrapText="1"/>
    </xf>
    <xf numFmtId="0" fontId="5" fillId="0" borderId="59" xfId="94" applyFont="1" applyBorder="1" applyAlignment="1">
      <alignment horizontal="center" vertical="center"/>
      <protection/>
    </xf>
    <xf numFmtId="0" fontId="117" fillId="0" borderId="41" xfId="94" applyFont="1" applyBorder="1">
      <alignment/>
      <protection/>
    </xf>
    <xf numFmtId="0" fontId="117" fillId="0" borderId="32" xfId="94" applyFont="1" applyBorder="1">
      <alignment/>
      <protection/>
    </xf>
    <xf numFmtId="2" fontId="5" fillId="0" borderId="30" xfId="94" applyNumberFormat="1" applyFont="1" applyBorder="1">
      <alignment/>
      <protection/>
    </xf>
    <xf numFmtId="0" fontId="5" fillId="0" borderId="53" xfId="94" applyFont="1" applyBorder="1" applyAlignment="1">
      <alignment horizontal="center" vertical="center"/>
      <protection/>
    </xf>
    <xf numFmtId="0" fontId="117" fillId="0" borderId="19" xfId="94" applyFont="1" applyBorder="1">
      <alignment/>
      <protection/>
    </xf>
    <xf numFmtId="0" fontId="117" fillId="0" borderId="21" xfId="94" applyFont="1" applyBorder="1">
      <alignment/>
      <protection/>
    </xf>
    <xf numFmtId="4" fontId="5" fillId="0" borderId="34" xfId="94" applyNumberFormat="1" applyFont="1" applyBorder="1" applyAlignment="1">
      <alignment/>
      <protection/>
    </xf>
    <xf numFmtId="0" fontId="8" fillId="0" borderId="65" xfId="94" applyFont="1" applyBorder="1" applyAlignment="1">
      <alignment horizontal="center" vertical="center" wrapText="1"/>
      <protection/>
    </xf>
    <xf numFmtId="0" fontId="8" fillId="0" borderId="65" xfId="94" applyFont="1" applyBorder="1" applyAlignment="1">
      <alignment vertical="center" wrapText="1"/>
      <protection/>
    </xf>
    <xf numFmtId="0" fontId="5" fillId="0" borderId="59" xfId="94" applyFont="1" applyBorder="1" applyAlignment="1">
      <alignment horizontal="left" vertical="center" wrapText="1"/>
      <protection/>
    </xf>
    <xf numFmtId="0" fontId="5" fillId="55" borderId="81" xfId="94" applyFont="1" applyFill="1" applyBorder="1" applyAlignment="1">
      <alignment horizontal="center" vertical="center" wrapText="1"/>
      <protection/>
    </xf>
    <xf numFmtId="0" fontId="5" fillId="55" borderId="90" xfId="94" applyFont="1" applyFill="1" applyBorder="1" applyAlignment="1">
      <alignment horizontal="center" vertical="center" wrapText="1"/>
      <protection/>
    </xf>
    <xf numFmtId="2" fontId="114" fillId="0" borderId="38" xfId="94" applyNumberFormat="1" applyFont="1" applyBorder="1" applyAlignment="1">
      <alignment horizontal="center" vertical="center" wrapText="1"/>
      <protection/>
    </xf>
    <xf numFmtId="2" fontId="114" fillId="0" borderId="77" xfId="94" applyNumberFormat="1" applyFont="1" applyBorder="1" applyAlignment="1">
      <alignment horizontal="center" vertical="center" wrapText="1"/>
      <protection/>
    </xf>
    <xf numFmtId="2" fontId="5" fillId="0" borderId="58" xfId="94" applyNumberFormat="1" applyFont="1" applyBorder="1" applyAlignment="1">
      <alignment horizontal="center" vertical="center" wrapText="1"/>
      <protection/>
    </xf>
    <xf numFmtId="10" fontId="5" fillId="0" borderId="58" xfId="136" applyNumberFormat="1" applyFont="1" applyBorder="1" applyAlignment="1">
      <alignment horizontal="center" vertical="center" wrapText="1"/>
    </xf>
    <xf numFmtId="2" fontId="5" fillId="0" borderId="68" xfId="94" applyNumberFormat="1" applyFont="1" applyBorder="1" applyAlignment="1">
      <alignment horizontal="center" vertical="center" wrapText="1"/>
      <protection/>
    </xf>
    <xf numFmtId="2" fontId="5" fillId="0" borderId="31" xfId="94" applyNumberFormat="1" applyFont="1" applyBorder="1" applyAlignment="1">
      <alignment horizontal="center" vertical="center" wrapText="1"/>
      <protection/>
    </xf>
    <xf numFmtId="2" fontId="5" fillId="0" borderId="32" xfId="94" applyNumberFormat="1" applyFont="1" applyBorder="1" applyAlignment="1">
      <alignment horizontal="center" vertical="center" wrapText="1"/>
      <protection/>
    </xf>
    <xf numFmtId="2" fontId="5" fillId="0" borderId="57" xfId="94" applyNumberFormat="1" applyFont="1" applyBorder="1" applyAlignment="1">
      <alignment horizontal="center" vertical="center" wrapText="1"/>
      <protection/>
    </xf>
    <xf numFmtId="10" fontId="5" fillId="0" borderId="31" xfId="136" applyNumberFormat="1" applyFont="1" applyBorder="1" applyAlignment="1">
      <alignment horizontal="center" vertical="center" wrapText="1"/>
    </xf>
    <xf numFmtId="10" fontId="5" fillId="0" borderId="32" xfId="136" applyNumberFormat="1" applyFont="1" applyBorder="1" applyAlignment="1">
      <alignment horizontal="center" vertical="center" wrapText="1"/>
    </xf>
    <xf numFmtId="2" fontId="114" fillId="0" borderId="76" xfId="94" applyNumberFormat="1" applyFont="1" applyBorder="1" applyAlignment="1">
      <alignment horizontal="center" vertical="center" wrapText="1"/>
      <protection/>
    </xf>
    <xf numFmtId="2" fontId="8" fillId="0" borderId="66" xfId="94" applyNumberFormat="1" applyFont="1" applyBorder="1" applyAlignment="1">
      <alignment horizontal="center" vertical="center" wrapText="1"/>
      <protection/>
    </xf>
    <xf numFmtId="10" fontId="8" fillId="0" borderId="77" xfId="94" applyNumberFormat="1" applyFont="1" applyBorder="1" applyAlignment="1">
      <alignment horizontal="center" vertical="center" wrapText="1"/>
      <protection/>
    </xf>
    <xf numFmtId="2" fontId="8" fillId="0" borderId="38" xfId="94" applyNumberFormat="1" applyFont="1" applyBorder="1" applyAlignment="1">
      <alignment horizontal="center" vertical="center" wrapText="1"/>
      <protection/>
    </xf>
    <xf numFmtId="0" fontId="5" fillId="0" borderId="53" xfId="94" applyFont="1" applyBorder="1" applyAlignment="1">
      <alignment horizontal="left" vertical="center" wrapText="1"/>
      <protection/>
    </xf>
    <xf numFmtId="2" fontId="115" fillId="0" borderId="19" xfId="94" applyNumberFormat="1" applyFont="1" applyBorder="1" applyAlignment="1">
      <alignment horizontal="center" vertical="center" wrapText="1"/>
      <protection/>
    </xf>
    <xf numFmtId="2" fontId="115" fillId="0" borderId="21" xfId="94" applyNumberFormat="1" applyFont="1" applyBorder="1" applyAlignment="1">
      <alignment horizontal="center" vertical="center" wrapText="1"/>
      <protection/>
    </xf>
    <xf numFmtId="2" fontId="5" fillId="0" borderId="60" xfId="94" applyNumberFormat="1" applyFont="1" applyBorder="1" applyAlignment="1">
      <alignment horizontal="center" vertical="center" wrapText="1"/>
      <protection/>
    </xf>
    <xf numFmtId="2" fontId="5" fillId="0" borderId="19" xfId="94" applyNumberFormat="1" applyFont="1" applyBorder="1" applyAlignment="1">
      <alignment horizontal="center" vertical="center" wrapText="1"/>
      <protection/>
    </xf>
    <xf numFmtId="2" fontId="5" fillId="0" borderId="20" xfId="94" applyNumberFormat="1" applyFont="1" applyBorder="1" applyAlignment="1">
      <alignment horizontal="center" vertical="center" wrapText="1"/>
      <protection/>
    </xf>
    <xf numFmtId="2" fontId="5" fillId="0" borderId="61" xfId="94" applyNumberFormat="1" applyFont="1" applyBorder="1" applyAlignment="1">
      <alignment horizontal="center" vertical="center" wrapText="1"/>
      <protection/>
    </xf>
    <xf numFmtId="2" fontId="5" fillId="0" borderId="21" xfId="94" applyNumberFormat="1" applyFont="1" applyBorder="1" applyAlignment="1">
      <alignment horizontal="center" vertical="center" wrapText="1"/>
      <protection/>
    </xf>
    <xf numFmtId="2" fontId="8" fillId="0" borderId="76" xfId="94" applyNumberFormat="1" applyFont="1" applyBorder="1" applyAlignment="1">
      <alignment horizontal="center" vertical="center" wrapText="1"/>
      <protection/>
    </xf>
    <xf numFmtId="2" fontId="8" fillId="0" borderId="39" xfId="94" applyNumberFormat="1" applyFont="1" applyBorder="1" applyAlignment="1">
      <alignment horizontal="center" vertical="center" wrapText="1"/>
      <protection/>
    </xf>
    <xf numFmtId="2" fontId="8" fillId="0" borderId="54" xfId="94" applyNumberFormat="1" applyFont="1" applyBorder="1" applyAlignment="1">
      <alignment horizontal="center" vertical="center" wrapText="1"/>
      <protection/>
    </xf>
    <xf numFmtId="2" fontId="8" fillId="0" borderId="77" xfId="94" applyNumberFormat="1" applyFont="1" applyBorder="1" applyAlignment="1">
      <alignment horizontal="center" vertical="center" wrapText="1"/>
      <protection/>
    </xf>
    <xf numFmtId="0" fontId="5" fillId="0" borderId="53" xfId="94" applyFont="1" applyBorder="1" applyAlignment="1">
      <alignment vertical="center" wrapText="1"/>
      <protection/>
    </xf>
    <xf numFmtId="0" fontId="8" fillId="0" borderId="86" xfId="94" applyFont="1" applyBorder="1" applyAlignment="1">
      <alignment horizontal="center" vertical="center" wrapText="1"/>
      <protection/>
    </xf>
    <xf numFmtId="0" fontId="8" fillId="0" borderId="86" xfId="94" applyFont="1" applyBorder="1" applyAlignment="1">
      <alignment vertical="center" wrapText="1"/>
      <protection/>
    </xf>
    <xf numFmtId="2" fontId="114" fillId="0" borderId="63" xfId="94" applyNumberFormat="1" applyFont="1" applyBorder="1" applyAlignment="1">
      <alignment horizontal="center" vertical="center" wrapText="1"/>
      <protection/>
    </xf>
    <xf numFmtId="2" fontId="114" fillId="0" borderId="72" xfId="94" applyNumberFormat="1" applyFont="1" applyBorder="1" applyAlignment="1">
      <alignment horizontal="center" vertical="center" wrapText="1"/>
      <protection/>
    </xf>
    <xf numFmtId="2" fontId="8" fillId="0" borderId="79" xfId="94" applyNumberFormat="1" applyFont="1" applyBorder="1" applyAlignment="1">
      <alignment horizontal="center" vertical="center" wrapText="1"/>
      <protection/>
    </xf>
    <xf numFmtId="2" fontId="8" fillId="0" borderId="63" xfId="94" applyNumberFormat="1" applyFont="1" applyBorder="1" applyAlignment="1">
      <alignment horizontal="center" vertical="center" wrapText="1"/>
      <protection/>
    </xf>
    <xf numFmtId="2" fontId="8" fillId="0" borderId="71" xfId="94" applyNumberFormat="1" applyFont="1" applyBorder="1" applyAlignment="1">
      <alignment horizontal="center" vertical="center" wrapText="1"/>
      <protection/>
    </xf>
    <xf numFmtId="2" fontId="8" fillId="0" borderId="64" xfId="94" applyNumberFormat="1" applyFont="1" applyBorder="1" applyAlignment="1">
      <alignment horizontal="center" vertical="center" wrapText="1"/>
      <protection/>
    </xf>
    <xf numFmtId="2" fontId="8" fillId="0" borderId="72" xfId="94" applyNumberFormat="1" applyFont="1" applyBorder="1" applyAlignment="1">
      <alignment horizontal="center" vertical="center" wrapText="1"/>
      <protection/>
    </xf>
    <xf numFmtId="2" fontId="8" fillId="0" borderId="70" xfId="94" applyNumberFormat="1" applyFont="1" applyBorder="1" applyAlignment="1">
      <alignment horizontal="center" vertical="center" wrapText="1"/>
      <protection/>
    </xf>
    <xf numFmtId="10" fontId="8" fillId="0" borderId="72" xfId="94" applyNumberFormat="1" applyFont="1" applyBorder="1" applyAlignment="1">
      <alignment horizontal="center" vertical="center" wrapText="1"/>
      <protection/>
    </xf>
    <xf numFmtId="0" fontId="8" fillId="0" borderId="75" xfId="94" applyFont="1" applyBorder="1" applyAlignment="1">
      <alignment vertical="center" wrapText="1"/>
      <protection/>
    </xf>
    <xf numFmtId="0" fontId="116" fillId="0" borderId="30" xfId="94" applyFont="1" applyBorder="1" applyAlignment="1">
      <alignment horizontal="right"/>
      <protection/>
    </xf>
    <xf numFmtId="0" fontId="116" fillId="0" borderId="34" xfId="94" applyFont="1" applyBorder="1" applyAlignment="1">
      <alignment horizontal="right"/>
      <protection/>
    </xf>
    <xf numFmtId="2" fontId="8" fillId="0" borderId="75" xfId="94" applyNumberFormat="1" applyFont="1" applyBorder="1" applyAlignment="1">
      <alignment horizontal="center" vertical="center" wrapText="1"/>
      <protection/>
    </xf>
    <xf numFmtId="0" fontId="5" fillId="0" borderId="103" xfId="94" applyFont="1" applyBorder="1" applyAlignment="1">
      <alignment horizontal="center" vertical="center" wrapText="1"/>
      <protection/>
    </xf>
    <xf numFmtId="10" fontId="5" fillId="0" borderId="25" xfId="94" applyNumberFormat="1" applyFont="1" applyBorder="1" applyAlignment="1">
      <alignment horizontal="center" vertical="center" wrapText="1"/>
      <protection/>
    </xf>
    <xf numFmtId="2" fontId="5" fillId="0" borderId="104" xfId="94" applyNumberFormat="1" applyFont="1" applyBorder="1" applyAlignment="1">
      <alignment horizontal="center" vertical="center" wrapText="1"/>
      <protection/>
    </xf>
    <xf numFmtId="0" fontId="5" fillId="0" borderId="93" xfId="94" applyFont="1" applyBorder="1" applyAlignment="1">
      <alignment horizontal="center" vertical="center" wrapText="1"/>
      <protection/>
    </xf>
    <xf numFmtId="0" fontId="8" fillId="0" borderId="22" xfId="94" applyFont="1" applyBorder="1" applyAlignment="1">
      <alignment horizontal="center" vertical="center" wrapText="1"/>
      <protection/>
    </xf>
    <xf numFmtId="0" fontId="5" fillId="0" borderId="81" xfId="94" applyFont="1" applyBorder="1" applyAlignment="1">
      <alignment horizontal="center" vertical="center" wrapText="1"/>
      <protection/>
    </xf>
    <xf numFmtId="0" fontId="5" fillId="0" borderId="82" xfId="94" applyFont="1" applyBorder="1" applyAlignment="1">
      <alignment horizontal="center" vertical="center" wrapText="1"/>
      <protection/>
    </xf>
    <xf numFmtId="0" fontId="5" fillId="0" borderId="83" xfId="94" applyFont="1" applyBorder="1" applyAlignment="1">
      <alignment horizontal="center" vertical="center" wrapText="1"/>
      <protection/>
    </xf>
    <xf numFmtId="2" fontId="114" fillId="0" borderId="28" xfId="94" applyNumberFormat="1" applyFont="1" applyBorder="1" applyAlignment="1">
      <alignment horizontal="center" vertical="center" wrapText="1"/>
      <protection/>
    </xf>
    <xf numFmtId="2" fontId="114" fillId="0" borderId="62" xfId="94" applyNumberFormat="1" applyFont="1" applyBorder="1" applyAlignment="1">
      <alignment horizontal="center" vertical="center" wrapText="1"/>
      <protection/>
    </xf>
    <xf numFmtId="0" fontId="5" fillId="55" borderId="48" xfId="94" applyFont="1" applyFill="1" applyBorder="1" applyAlignment="1">
      <alignment horizontal="center" vertical="center" wrapText="1"/>
      <protection/>
    </xf>
    <xf numFmtId="0" fontId="5" fillId="55" borderId="84" xfId="94" applyFont="1" applyFill="1" applyBorder="1" applyAlignment="1">
      <alignment horizontal="center" vertical="center" wrapText="1"/>
      <protection/>
    </xf>
    <xf numFmtId="0" fontId="5" fillId="0" borderId="90" xfId="94" applyFont="1" applyBorder="1" applyAlignment="1">
      <alignment horizontal="center" vertical="center" wrapText="1"/>
      <protection/>
    </xf>
    <xf numFmtId="10" fontId="5" fillId="0" borderId="32" xfId="94" applyNumberFormat="1" applyFont="1" applyBorder="1" applyAlignment="1">
      <alignment horizontal="center" vertical="center" wrapText="1"/>
      <protection/>
    </xf>
    <xf numFmtId="2" fontId="5" fillId="0" borderId="69" xfId="94" applyNumberFormat="1" applyFont="1" applyBorder="1" applyAlignment="1">
      <alignment horizontal="center" vertical="center" wrapText="1"/>
      <protection/>
    </xf>
    <xf numFmtId="2" fontId="116" fillId="0" borderId="41" xfId="94" applyNumberFormat="1" applyFont="1" applyBorder="1" applyAlignment="1">
      <alignment horizontal="center" vertical="center"/>
      <protection/>
    </xf>
    <xf numFmtId="2" fontId="116" fillId="0" borderId="31" xfId="94" applyNumberFormat="1" applyFont="1" applyBorder="1" applyAlignment="1">
      <alignment horizontal="center" vertical="center"/>
      <protection/>
    </xf>
    <xf numFmtId="2" fontId="116" fillId="0" borderId="32" xfId="94" applyNumberFormat="1" applyFont="1" applyBorder="1" applyAlignment="1">
      <alignment horizontal="center" vertical="center"/>
      <protection/>
    </xf>
    <xf numFmtId="2" fontId="116" fillId="0" borderId="19" xfId="94" applyNumberFormat="1" applyFont="1" applyBorder="1" applyAlignment="1">
      <alignment horizontal="center" vertical="center"/>
      <protection/>
    </xf>
    <xf numFmtId="2" fontId="116" fillId="0" borderId="20" xfId="94" applyNumberFormat="1" applyFont="1" applyBorder="1" applyAlignment="1">
      <alignment horizontal="center" vertical="center"/>
      <protection/>
    </xf>
    <xf numFmtId="2" fontId="116" fillId="0" borderId="21" xfId="94" applyNumberFormat="1" applyFont="1" applyBorder="1" applyAlignment="1">
      <alignment horizontal="center" vertical="center"/>
      <protection/>
    </xf>
    <xf numFmtId="0" fontId="0" fillId="0" borderId="55" xfId="0" applyBorder="1" applyAlignment="1">
      <alignment/>
    </xf>
    <xf numFmtId="0" fontId="76" fillId="0" borderId="75" xfId="102" applyFont="1" applyFill="1" applyBorder="1" applyAlignment="1" applyProtection="1">
      <alignment horizontal="center" vertical="top" wrapText="1"/>
      <protection locked="0"/>
    </xf>
    <xf numFmtId="184" fontId="76" fillId="0" borderId="38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39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77" xfId="102" applyNumberFormat="1" applyFont="1" applyFill="1" applyBorder="1" applyAlignment="1" applyProtection="1">
      <alignment horizontal="center" vertical="top" wrapText="1"/>
      <protection locked="0"/>
    </xf>
    <xf numFmtId="184" fontId="75" fillId="0" borderId="75" xfId="94" applyNumberFormat="1" applyFont="1" applyBorder="1" applyAlignment="1" applyProtection="1">
      <alignment horizontal="center" vertical="top" wrapText="1"/>
      <protection locked="0"/>
    </xf>
    <xf numFmtId="184" fontId="75" fillId="0" borderId="38" xfId="102" applyNumberFormat="1" applyFont="1" applyFill="1" applyBorder="1" applyAlignment="1" applyProtection="1">
      <alignment horizontal="center" vertical="top"/>
      <protection locked="0"/>
    </xf>
    <xf numFmtId="184" fontId="75" fillId="0" borderId="39" xfId="102" applyNumberFormat="1" applyFont="1" applyFill="1" applyBorder="1" applyAlignment="1" applyProtection="1">
      <alignment horizontal="center" vertical="top"/>
      <protection locked="0"/>
    </xf>
    <xf numFmtId="0" fontId="76" fillId="0" borderId="30" xfId="102" applyFont="1" applyFill="1" applyBorder="1" applyAlignment="1" applyProtection="1">
      <alignment horizontal="center" vertical="top" wrapText="1"/>
      <protection locked="0"/>
    </xf>
    <xf numFmtId="184" fontId="76" fillId="0" borderId="27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28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29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26" xfId="94" applyNumberFormat="1" applyFont="1" applyBorder="1" applyAlignment="1" applyProtection="1">
      <alignment horizontal="center" vertical="top" wrapText="1"/>
      <protection locked="0"/>
    </xf>
    <xf numFmtId="184" fontId="76" fillId="0" borderId="27" xfId="102" applyNumberFormat="1" applyFont="1" applyFill="1" applyBorder="1" applyAlignment="1" applyProtection="1">
      <alignment horizontal="center" vertical="top"/>
      <protection locked="0"/>
    </xf>
    <xf numFmtId="184" fontId="76" fillId="0" borderId="28" xfId="102" applyNumberFormat="1" applyFont="1" applyFill="1" applyBorder="1" applyAlignment="1" applyProtection="1">
      <alignment horizontal="center" vertical="top"/>
      <protection locked="0"/>
    </xf>
    <xf numFmtId="184" fontId="76" fillId="0" borderId="41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31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32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30" xfId="94" applyNumberFormat="1" applyFont="1" applyBorder="1" applyAlignment="1" applyProtection="1">
      <alignment horizontal="center" vertical="top" wrapText="1"/>
      <protection locked="0"/>
    </xf>
    <xf numFmtId="184" fontId="76" fillId="0" borderId="41" xfId="102" applyNumberFormat="1" applyFont="1" applyFill="1" applyBorder="1" applyAlignment="1" applyProtection="1">
      <alignment horizontal="center" vertical="top"/>
      <protection locked="0"/>
    </xf>
    <xf numFmtId="184" fontId="76" fillId="0" borderId="31" xfId="102" applyNumberFormat="1" applyFont="1" applyFill="1" applyBorder="1" applyAlignment="1" applyProtection="1">
      <alignment horizontal="center" vertical="top"/>
      <protection locked="0"/>
    </xf>
    <xf numFmtId="0" fontId="75" fillId="0" borderId="30" xfId="102" applyFont="1" applyFill="1" applyBorder="1" applyAlignment="1" applyProtection="1">
      <alignment horizontal="center" vertical="top" wrapText="1"/>
      <protection locked="0"/>
    </xf>
    <xf numFmtId="184" fontId="75" fillId="0" borderId="41" xfId="102" applyNumberFormat="1" applyFont="1" applyFill="1" applyBorder="1" applyAlignment="1" applyProtection="1">
      <alignment horizontal="center" vertical="top" wrapText="1"/>
      <protection locked="0"/>
    </xf>
    <xf numFmtId="184" fontId="75" fillId="0" borderId="31" xfId="102" applyNumberFormat="1" applyFont="1" applyFill="1" applyBorder="1" applyAlignment="1" applyProtection="1">
      <alignment horizontal="center" vertical="top" wrapText="1"/>
      <protection locked="0"/>
    </xf>
    <xf numFmtId="184" fontId="75" fillId="0" borderId="32" xfId="102" applyNumberFormat="1" applyFont="1" applyFill="1" applyBorder="1" applyAlignment="1" applyProtection="1">
      <alignment horizontal="center" vertical="top" wrapText="1"/>
      <protection locked="0"/>
    </xf>
    <xf numFmtId="184" fontId="75" fillId="0" borderId="30" xfId="94" applyNumberFormat="1" applyFont="1" applyBorder="1" applyAlignment="1" applyProtection="1">
      <alignment horizontal="center" vertical="top" wrapText="1"/>
      <protection locked="0"/>
    </xf>
    <xf numFmtId="184" fontId="75" fillId="0" borderId="41" xfId="102" applyNumberFormat="1" applyFont="1" applyFill="1" applyBorder="1" applyAlignment="1" applyProtection="1">
      <alignment horizontal="center" vertical="top"/>
      <protection locked="0"/>
    </xf>
    <xf numFmtId="184" fontId="75" fillId="0" borderId="31" xfId="102" applyNumberFormat="1" applyFont="1" applyFill="1" applyBorder="1" applyAlignment="1" applyProtection="1">
      <alignment horizontal="center" vertical="top"/>
      <protection locked="0"/>
    </xf>
    <xf numFmtId="0" fontId="4" fillId="0" borderId="30" xfId="102" applyFont="1" applyFill="1" applyBorder="1" applyAlignment="1" applyProtection="1">
      <alignment horizontal="center" vertical="top" wrapText="1"/>
      <protection locked="0"/>
    </xf>
    <xf numFmtId="184" fontId="4" fillId="0" borderId="41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31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32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30" xfId="94" applyNumberFormat="1" applyFont="1" applyBorder="1" applyAlignment="1" applyProtection="1">
      <alignment horizontal="center" vertical="top" wrapText="1"/>
      <protection locked="0"/>
    </xf>
    <xf numFmtId="184" fontId="4" fillId="0" borderId="41" xfId="102" applyNumberFormat="1" applyFont="1" applyFill="1" applyBorder="1" applyAlignment="1" applyProtection="1">
      <alignment horizontal="center" vertical="top"/>
      <protection locked="0"/>
    </xf>
    <xf numFmtId="184" fontId="4" fillId="0" borderId="31" xfId="102" applyNumberFormat="1" applyFont="1" applyFill="1" applyBorder="1" applyAlignment="1" applyProtection="1">
      <alignment horizontal="center" vertical="top"/>
      <protection locked="0"/>
    </xf>
    <xf numFmtId="184" fontId="4" fillId="0" borderId="63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71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72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78" xfId="94" applyNumberFormat="1" applyFont="1" applyBorder="1" applyAlignment="1" applyProtection="1">
      <alignment horizontal="center" vertical="top" wrapText="1"/>
      <protection locked="0"/>
    </xf>
    <xf numFmtId="184" fontId="4" fillId="0" borderId="63" xfId="102" applyNumberFormat="1" applyFont="1" applyFill="1" applyBorder="1" applyAlignment="1" applyProtection="1">
      <alignment horizontal="center" vertical="top"/>
      <protection locked="0"/>
    </xf>
    <xf numFmtId="184" fontId="4" fillId="0" borderId="71" xfId="102" applyNumberFormat="1" applyFont="1" applyFill="1" applyBorder="1" applyAlignment="1" applyProtection="1">
      <alignment horizontal="center" vertical="top"/>
      <protection locked="0"/>
    </xf>
    <xf numFmtId="184" fontId="76" fillId="0" borderId="63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71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72" xfId="102" applyNumberFormat="1" applyFont="1" applyFill="1" applyBorder="1" applyAlignment="1" applyProtection="1">
      <alignment horizontal="center" vertical="top" wrapText="1"/>
      <protection locked="0"/>
    </xf>
    <xf numFmtId="184" fontId="76" fillId="0" borderId="78" xfId="94" applyNumberFormat="1" applyFont="1" applyBorder="1" applyAlignment="1" applyProtection="1">
      <alignment horizontal="center" vertical="top" wrapText="1"/>
      <protection locked="0"/>
    </xf>
    <xf numFmtId="184" fontId="76" fillId="0" borderId="63" xfId="94" applyNumberFormat="1" applyFont="1" applyBorder="1" applyAlignment="1" applyProtection="1">
      <alignment horizontal="center" vertical="top" wrapText="1"/>
      <protection locked="0"/>
    </xf>
    <xf numFmtId="184" fontId="76" fillId="0" borderId="71" xfId="94" applyNumberFormat="1" applyFont="1" applyBorder="1" applyAlignment="1" applyProtection="1">
      <alignment horizontal="center" vertical="top" wrapText="1"/>
      <protection locked="0"/>
    </xf>
    <xf numFmtId="184" fontId="4" fillId="0" borderId="41" xfId="94" applyNumberFormat="1" applyFont="1" applyBorder="1" applyAlignment="1" applyProtection="1">
      <alignment horizontal="center" vertical="top" wrapText="1"/>
      <protection locked="0"/>
    </xf>
    <xf numFmtId="184" fontId="4" fillId="0" borderId="31" xfId="94" applyNumberFormat="1" applyFont="1" applyBorder="1" applyAlignment="1" applyProtection="1">
      <alignment horizontal="center" vertical="top" wrapText="1"/>
      <protection locked="0"/>
    </xf>
    <xf numFmtId="0" fontId="4" fillId="0" borderId="34" xfId="102" applyFont="1" applyFill="1" applyBorder="1" applyAlignment="1" applyProtection="1">
      <alignment horizontal="center" vertical="top" wrapText="1"/>
      <protection locked="0"/>
    </xf>
    <xf numFmtId="184" fontId="4" fillId="0" borderId="19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20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21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34" xfId="94" applyNumberFormat="1" applyFont="1" applyBorder="1" applyAlignment="1" applyProtection="1">
      <alignment horizontal="center" vertical="top" wrapText="1"/>
      <protection locked="0"/>
    </xf>
    <xf numFmtId="184" fontId="4" fillId="0" borderId="19" xfId="94" applyNumberFormat="1" applyFont="1" applyBorder="1" applyAlignment="1" applyProtection="1">
      <alignment horizontal="center" vertical="top" wrapText="1"/>
      <protection locked="0"/>
    </xf>
    <xf numFmtId="184" fontId="4" fillId="0" borderId="20" xfId="94" applyNumberFormat="1" applyFont="1" applyBorder="1" applyAlignment="1" applyProtection="1">
      <alignment horizontal="center" vertical="top" wrapText="1"/>
      <protection locked="0"/>
    </xf>
    <xf numFmtId="0" fontId="75" fillId="0" borderId="55" xfId="102" applyFont="1" applyFill="1" applyBorder="1" applyAlignment="1" applyProtection="1">
      <alignment horizontal="center" vertical="top" wrapText="1"/>
      <protection locked="0"/>
    </xf>
    <xf numFmtId="0" fontId="76" fillId="0" borderId="58" xfId="102" applyFont="1" applyFill="1" applyBorder="1" applyAlignment="1" applyProtection="1">
      <alignment horizontal="center" vertical="top" wrapText="1"/>
      <protection locked="0"/>
    </xf>
    <xf numFmtId="0" fontId="4" fillId="56" borderId="58" xfId="102" applyFont="1" applyFill="1" applyBorder="1" applyAlignment="1" applyProtection="1">
      <alignment horizontal="center" vertical="top" wrapText="1"/>
      <protection locked="0"/>
    </xf>
    <xf numFmtId="4" fontId="4" fillId="56" borderId="41" xfId="102" applyNumberFormat="1" applyFont="1" applyFill="1" applyBorder="1" applyAlignment="1" applyProtection="1">
      <alignment horizontal="center" vertical="top" wrapText="1"/>
      <protection locked="0"/>
    </xf>
    <xf numFmtId="2" fontId="4" fillId="56" borderId="31" xfId="102" applyNumberFormat="1" applyFont="1" applyFill="1" applyBorder="1" applyAlignment="1" applyProtection="1">
      <alignment horizontal="center" vertical="top" wrapText="1"/>
      <protection locked="0"/>
    </xf>
    <xf numFmtId="2" fontId="4" fillId="56" borderId="32" xfId="102" applyNumberFormat="1" applyFont="1" applyFill="1" applyBorder="1" applyAlignment="1" applyProtection="1">
      <alignment horizontal="center" vertical="top" wrapText="1"/>
      <protection locked="0"/>
    </xf>
    <xf numFmtId="2" fontId="4" fillId="56" borderId="96" xfId="94" applyNumberFormat="1" applyFont="1" applyFill="1" applyBorder="1" applyAlignment="1" applyProtection="1">
      <alignment horizontal="center" vertical="top" wrapText="1"/>
      <protection locked="0"/>
    </xf>
    <xf numFmtId="2" fontId="4" fillId="56" borderId="68" xfId="102" applyNumberFormat="1" applyFont="1" applyFill="1" applyBorder="1" applyAlignment="1" applyProtection="1">
      <alignment horizontal="center" vertical="top"/>
      <protection locked="0"/>
    </xf>
    <xf numFmtId="2" fontId="4" fillId="56" borderId="31" xfId="102" applyNumberFormat="1" applyFont="1" applyFill="1" applyBorder="1" applyAlignment="1" applyProtection="1">
      <alignment horizontal="center" vertical="top"/>
      <protection locked="0"/>
    </xf>
    <xf numFmtId="0" fontId="75" fillId="0" borderId="58" xfId="102" applyFont="1" applyFill="1" applyBorder="1" applyAlignment="1" applyProtection="1">
      <alignment horizontal="center" vertical="top" wrapText="1"/>
      <protection locked="0"/>
    </xf>
    <xf numFmtId="2" fontId="75" fillId="0" borderId="41" xfId="102" applyNumberFormat="1" applyFont="1" applyFill="1" applyBorder="1" applyAlignment="1" applyProtection="1">
      <alignment horizontal="center" vertical="center" wrapText="1"/>
      <protection locked="0"/>
    </xf>
    <xf numFmtId="2" fontId="75" fillId="0" borderId="31" xfId="102" applyNumberFormat="1" applyFont="1" applyFill="1" applyBorder="1" applyAlignment="1" applyProtection="1">
      <alignment horizontal="center" vertical="center" wrapText="1"/>
      <protection locked="0"/>
    </xf>
    <xf numFmtId="2" fontId="75" fillId="0" borderId="32" xfId="102" applyNumberFormat="1" applyFont="1" applyFill="1" applyBorder="1" applyAlignment="1" applyProtection="1">
      <alignment horizontal="center" vertical="center" wrapText="1"/>
      <protection locked="0"/>
    </xf>
    <xf numFmtId="2" fontId="75" fillId="0" borderId="96" xfId="94" applyNumberFormat="1" applyFont="1" applyBorder="1" applyAlignment="1" applyProtection="1">
      <alignment horizontal="center" vertical="center"/>
      <protection locked="0"/>
    </xf>
    <xf numFmtId="2" fontId="75" fillId="0" borderId="68" xfId="102" applyNumberFormat="1" applyFont="1" applyFill="1" applyBorder="1" applyAlignment="1" applyProtection="1">
      <alignment horizontal="center" vertical="center"/>
      <protection locked="0"/>
    </xf>
    <xf numFmtId="2" fontId="75" fillId="0" borderId="31" xfId="102" applyNumberFormat="1" applyFont="1" applyFill="1" applyBorder="1" applyAlignment="1" applyProtection="1">
      <alignment horizontal="center" vertical="center"/>
      <protection locked="0"/>
    </xf>
    <xf numFmtId="182" fontId="76" fillId="0" borderId="31" xfId="102" applyNumberFormat="1" applyFont="1" applyFill="1" applyBorder="1" applyAlignment="1" applyProtection="1">
      <alignment horizontal="center" vertical="top" wrapText="1"/>
      <protection locked="0"/>
    </xf>
    <xf numFmtId="182" fontId="76" fillId="0" borderId="32" xfId="102" applyNumberFormat="1" applyFont="1" applyFill="1" applyBorder="1" applyAlignment="1" applyProtection="1">
      <alignment horizontal="center" vertical="top" wrapText="1"/>
      <protection locked="0"/>
    </xf>
    <xf numFmtId="182" fontId="76" fillId="0" borderId="96" xfId="94" applyNumberFormat="1" applyFont="1" applyBorder="1" applyAlignment="1" applyProtection="1">
      <alignment horizontal="center" vertical="top"/>
      <protection locked="0"/>
    </xf>
    <xf numFmtId="182" fontId="76" fillId="0" borderId="68" xfId="102" applyNumberFormat="1" applyFont="1" applyFill="1" applyBorder="1" applyAlignment="1" applyProtection="1">
      <alignment horizontal="center" vertical="top"/>
      <protection locked="0"/>
    </xf>
    <xf numFmtId="182" fontId="76" fillId="0" borderId="31" xfId="102" applyNumberFormat="1" applyFont="1" applyFill="1" applyBorder="1" applyAlignment="1" applyProtection="1">
      <alignment horizontal="center" vertical="top"/>
      <protection locked="0"/>
    </xf>
    <xf numFmtId="0" fontId="4" fillId="0" borderId="58" xfId="102" applyFont="1" applyFill="1" applyBorder="1" applyAlignment="1" applyProtection="1">
      <alignment horizontal="center" vertical="top" wrapText="1"/>
      <protection locked="0"/>
    </xf>
    <xf numFmtId="4" fontId="4" fillId="0" borderId="41" xfId="102" applyNumberFormat="1" applyFont="1" applyFill="1" applyBorder="1" applyAlignment="1" applyProtection="1">
      <alignment horizontal="center" vertical="top" wrapText="1"/>
      <protection locked="0"/>
    </xf>
    <xf numFmtId="2" fontId="4" fillId="0" borderId="31" xfId="102" applyNumberFormat="1" applyFont="1" applyFill="1" applyBorder="1" applyAlignment="1" applyProtection="1">
      <alignment horizontal="center" vertical="top" wrapText="1"/>
      <protection locked="0"/>
    </xf>
    <xf numFmtId="2" fontId="4" fillId="0" borderId="32" xfId="102" applyNumberFormat="1" applyFont="1" applyFill="1" applyBorder="1" applyAlignment="1" applyProtection="1">
      <alignment horizontal="center" vertical="top" wrapText="1"/>
      <protection locked="0"/>
    </xf>
    <xf numFmtId="2" fontId="4" fillId="0" borderId="96" xfId="94" applyNumberFormat="1" applyFont="1" applyBorder="1" applyAlignment="1" applyProtection="1">
      <alignment horizontal="center" vertical="top"/>
      <protection locked="0"/>
    </xf>
    <xf numFmtId="2" fontId="4" fillId="0" borderId="68" xfId="102" applyNumberFormat="1" applyFont="1" applyFill="1" applyBorder="1" applyAlignment="1" applyProtection="1">
      <alignment horizontal="center" vertical="top"/>
      <protection locked="0"/>
    </xf>
    <xf numFmtId="2" fontId="4" fillId="0" borderId="31" xfId="102" applyNumberFormat="1" applyFont="1" applyFill="1" applyBorder="1" applyAlignment="1" applyProtection="1">
      <alignment horizontal="center" vertical="top"/>
      <protection locked="0"/>
    </xf>
    <xf numFmtId="2" fontId="75" fillId="0" borderId="41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31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32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96" xfId="94" applyNumberFormat="1" applyFont="1" applyBorder="1" applyAlignment="1" applyProtection="1">
      <alignment horizontal="center" vertical="top"/>
      <protection locked="0"/>
    </xf>
    <xf numFmtId="2" fontId="75" fillId="0" borderId="68" xfId="102" applyNumberFormat="1" applyFont="1" applyFill="1" applyBorder="1" applyAlignment="1" applyProtection="1">
      <alignment horizontal="center" vertical="top"/>
      <protection locked="0"/>
    </xf>
    <xf numFmtId="2" fontId="75" fillId="0" borderId="31" xfId="102" applyNumberFormat="1" applyFont="1" applyFill="1" applyBorder="1" applyAlignment="1" applyProtection="1">
      <alignment horizontal="center" vertical="top"/>
      <protection locked="0"/>
    </xf>
    <xf numFmtId="182" fontId="76" fillId="0" borderId="41" xfId="102" applyNumberFormat="1" applyFont="1" applyFill="1" applyBorder="1" applyAlignment="1" applyProtection="1">
      <alignment horizontal="center" vertical="top" wrapText="1"/>
      <protection locked="0"/>
    </xf>
    <xf numFmtId="2" fontId="4" fillId="0" borderId="41" xfId="102" applyNumberFormat="1" applyFont="1" applyFill="1" applyBorder="1" applyAlignment="1" applyProtection="1">
      <alignment horizontal="center" vertical="top" wrapText="1"/>
      <protection locked="0"/>
    </xf>
    <xf numFmtId="2" fontId="4" fillId="0" borderId="99" xfId="94" applyNumberFormat="1" applyFont="1" applyBorder="1" applyAlignment="1" applyProtection="1">
      <alignment horizontal="center" vertical="top" wrapText="1"/>
      <protection locked="0"/>
    </xf>
    <xf numFmtId="0" fontId="4" fillId="0" borderId="58" xfId="102" applyFont="1" applyFill="1" applyBorder="1" applyAlignment="1" applyProtection="1">
      <alignment vertical="top" wrapText="1"/>
      <protection locked="0"/>
    </xf>
    <xf numFmtId="0" fontId="4" fillId="0" borderId="41" xfId="102" applyFont="1" applyFill="1" applyBorder="1" applyAlignment="1" applyProtection="1">
      <alignment vertical="top" wrapText="1"/>
      <protection locked="0"/>
    </xf>
    <xf numFmtId="0" fontId="4" fillId="0" borderId="31" xfId="102" applyFont="1" applyFill="1" applyBorder="1" applyAlignment="1" applyProtection="1">
      <alignment vertical="top" wrapText="1"/>
      <protection locked="0"/>
    </xf>
    <xf numFmtId="0" fontId="4" fillId="0" borderId="32" xfId="102" applyFont="1" applyFill="1" applyBorder="1" applyAlignment="1" applyProtection="1">
      <alignment vertical="top" wrapText="1"/>
      <protection locked="0"/>
    </xf>
    <xf numFmtId="183" fontId="4" fillId="0" borderId="99" xfId="94" applyNumberFormat="1" applyFont="1" applyBorder="1" applyAlignment="1" applyProtection="1">
      <alignment horizontal="center" vertical="top" wrapText="1"/>
      <protection locked="0"/>
    </xf>
    <xf numFmtId="183" fontId="4" fillId="0" borderId="68" xfId="102" applyNumberFormat="1" applyFont="1" applyFill="1" applyBorder="1" applyAlignment="1" applyProtection="1">
      <alignment horizontal="center" vertical="top"/>
      <protection locked="0"/>
    </xf>
    <xf numFmtId="183" fontId="4" fillId="0" borderId="31" xfId="102" applyNumberFormat="1" applyFont="1" applyFill="1" applyBorder="1" applyAlignment="1" applyProtection="1">
      <alignment horizontal="center" vertical="top"/>
      <protection locked="0"/>
    </xf>
    <xf numFmtId="0" fontId="4" fillId="56" borderId="58" xfId="102" applyFont="1" applyFill="1" applyBorder="1" applyAlignment="1" applyProtection="1">
      <alignment vertical="top" wrapText="1"/>
      <protection locked="0"/>
    </xf>
    <xf numFmtId="0" fontId="4" fillId="56" borderId="41" xfId="102" applyFont="1" applyFill="1" applyBorder="1" applyAlignment="1" applyProtection="1">
      <alignment vertical="top" wrapText="1"/>
      <protection locked="0"/>
    </xf>
    <xf numFmtId="0" fontId="4" fillId="56" borderId="31" xfId="102" applyFont="1" applyFill="1" applyBorder="1" applyAlignment="1" applyProtection="1">
      <alignment vertical="top" wrapText="1"/>
      <protection locked="0"/>
    </xf>
    <xf numFmtId="0" fontId="4" fillId="56" borderId="32" xfId="102" applyFont="1" applyFill="1" applyBorder="1" applyAlignment="1" applyProtection="1">
      <alignment vertical="top" wrapText="1"/>
      <protection locked="0"/>
    </xf>
    <xf numFmtId="2" fontId="4" fillId="56" borderId="58" xfId="102" applyNumberFormat="1" applyFont="1" applyFill="1" applyBorder="1" applyAlignment="1" applyProtection="1">
      <alignment horizontal="center" vertical="top"/>
      <protection locked="0"/>
    </xf>
    <xf numFmtId="184" fontId="4" fillId="0" borderId="41" xfId="102" applyNumberFormat="1" applyFont="1" applyFill="1" applyBorder="1" applyAlignment="1" applyProtection="1">
      <alignment horizontal="center" vertical="top" wrapText="1"/>
      <protection/>
    </xf>
    <xf numFmtId="184" fontId="4" fillId="0" borderId="31" xfId="102" applyNumberFormat="1" applyFont="1" applyFill="1" applyBorder="1" applyAlignment="1" applyProtection="1">
      <alignment horizontal="center" vertical="top" wrapText="1"/>
      <protection/>
    </xf>
    <xf numFmtId="184" fontId="4" fillId="0" borderId="32" xfId="102" applyNumberFormat="1" applyFont="1" applyFill="1" applyBorder="1" applyAlignment="1" applyProtection="1">
      <alignment horizontal="center" vertical="top" wrapText="1"/>
      <protection/>
    </xf>
    <xf numFmtId="184" fontId="4" fillId="0" borderId="30" xfId="94" applyNumberFormat="1" applyFont="1" applyBorder="1" applyAlignment="1" applyProtection="1">
      <alignment horizontal="center" vertical="top" wrapText="1"/>
      <protection/>
    </xf>
    <xf numFmtId="184" fontId="4" fillId="0" borderId="41" xfId="102" applyNumberFormat="1" applyFont="1" applyFill="1" applyBorder="1" applyAlignment="1" applyProtection="1">
      <alignment horizontal="center" vertical="top"/>
      <protection/>
    </xf>
    <xf numFmtId="184" fontId="4" fillId="0" borderId="31" xfId="102" applyNumberFormat="1" applyFont="1" applyFill="1" applyBorder="1" applyAlignment="1" applyProtection="1">
      <alignment horizontal="center" vertical="top"/>
      <protection/>
    </xf>
    <xf numFmtId="182" fontId="4" fillId="0" borderId="41" xfId="102" applyNumberFormat="1" applyFont="1" applyFill="1" applyBorder="1" applyAlignment="1" applyProtection="1">
      <alignment horizontal="center" vertical="top" wrapText="1"/>
      <protection locked="0"/>
    </xf>
    <xf numFmtId="182" fontId="4" fillId="0" borderId="31" xfId="102" applyNumberFormat="1" applyFont="1" applyFill="1" applyBorder="1" applyAlignment="1" applyProtection="1">
      <alignment horizontal="center" vertical="top" wrapText="1"/>
      <protection locked="0"/>
    </xf>
    <xf numFmtId="182" fontId="4" fillId="0" borderId="32" xfId="102" applyNumberFormat="1" applyFont="1" applyFill="1" applyBorder="1" applyAlignment="1" applyProtection="1">
      <alignment horizontal="center" vertical="top" wrapText="1"/>
      <protection locked="0"/>
    </xf>
    <xf numFmtId="184" fontId="4" fillId="0" borderId="96" xfId="94" applyNumberFormat="1" applyFont="1" applyBorder="1" applyAlignment="1" applyProtection="1">
      <alignment horizontal="center" vertical="top" wrapText="1"/>
      <protection locked="0"/>
    </xf>
    <xf numFmtId="184" fontId="4" fillId="0" borderId="68" xfId="102" applyNumberFormat="1" applyFont="1" applyFill="1" applyBorder="1" applyAlignment="1" applyProtection="1">
      <alignment horizontal="center" vertical="top"/>
      <protection locked="0"/>
    </xf>
    <xf numFmtId="182" fontId="4" fillId="0" borderId="68" xfId="102" applyNumberFormat="1" applyFont="1" applyFill="1" applyBorder="1" applyAlignment="1" applyProtection="1">
      <alignment horizontal="center" vertical="top"/>
      <protection locked="0"/>
    </xf>
    <xf numFmtId="2" fontId="4" fillId="56" borderId="41" xfId="102" applyNumberFormat="1" applyFont="1" applyFill="1" applyBorder="1" applyAlignment="1" applyProtection="1">
      <alignment horizontal="center" vertical="top" wrapText="1"/>
      <protection locked="0"/>
    </xf>
    <xf numFmtId="2" fontId="4" fillId="0" borderId="41" xfId="102" applyNumberFormat="1" applyFont="1" applyFill="1" applyBorder="1" applyAlignment="1" applyProtection="1">
      <alignment vertical="top" wrapText="1"/>
      <protection locked="0"/>
    </xf>
    <xf numFmtId="2" fontId="4" fillId="0" borderId="31" xfId="102" applyNumberFormat="1" applyFont="1" applyFill="1" applyBorder="1" applyAlignment="1" applyProtection="1">
      <alignment vertical="top" wrapText="1"/>
      <protection locked="0"/>
    </xf>
    <xf numFmtId="2" fontId="4" fillId="0" borderId="32" xfId="102" applyNumberFormat="1" applyFont="1" applyFill="1" applyBorder="1" applyAlignment="1" applyProtection="1">
      <alignment vertical="top" wrapText="1"/>
      <protection locked="0"/>
    </xf>
    <xf numFmtId="2" fontId="4" fillId="56" borderId="41" xfId="102" applyNumberFormat="1" applyFont="1" applyFill="1" applyBorder="1" applyAlignment="1" applyProtection="1">
      <alignment vertical="top" wrapText="1"/>
      <protection locked="0"/>
    </xf>
    <xf numFmtId="2" fontId="4" fillId="56" borderId="31" xfId="102" applyNumberFormat="1" applyFont="1" applyFill="1" applyBorder="1" applyAlignment="1" applyProtection="1">
      <alignment vertical="top" wrapText="1"/>
      <protection locked="0"/>
    </xf>
    <xf numFmtId="2" fontId="4" fillId="56" borderId="32" xfId="102" applyNumberFormat="1" applyFont="1" applyFill="1" applyBorder="1" applyAlignment="1" applyProtection="1">
      <alignment vertical="top" wrapText="1"/>
      <protection locked="0"/>
    </xf>
    <xf numFmtId="182" fontId="4" fillId="0" borderId="96" xfId="94" applyNumberFormat="1" applyFont="1" applyBorder="1" applyAlignment="1" applyProtection="1">
      <alignment horizontal="center" vertical="top" wrapText="1"/>
      <protection locked="0"/>
    </xf>
    <xf numFmtId="0" fontId="75" fillId="0" borderId="76" xfId="102" applyFont="1" applyFill="1" applyBorder="1" applyAlignment="1" applyProtection="1">
      <alignment horizontal="center" vertical="top" wrapText="1"/>
      <protection locked="0"/>
    </xf>
    <xf numFmtId="2" fontId="75" fillId="0" borderId="38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39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77" xfId="102" applyNumberFormat="1" applyFont="1" applyFill="1" applyBorder="1" applyAlignment="1" applyProtection="1">
      <alignment horizontal="center" vertical="top" wrapText="1"/>
      <protection locked="0"/>
    </xf>
    <xf numFmtId="2" fontId="75" fillId="0" borderId="95" xfId="94" applyNumberFormat="1" applyFont="1" applyBorder="1" applyAlignment="1" applyProtection="1">
      <alignment horizontal="center" vertical="top" wrapText="1"/>
      <protection locked="0"/>
    </xf>
    <xf numFmtId="2" fontId="75" fillId="0" borderId="66" xfId="102" applyNumberFormat="1" applyFont="1" applyFill="1" applyBorder="1" applyAlignment="1" applyProtection="1">
      <alignment horizontal="center" vertical="top"/>
      <protection locked="0"/>
    </xf>
    <xf numFmtId="2" fontId="75" fillId="0" borderId="39" xfId="102" applyNumberFormat="1" applyFont="1" applyFill="1" applyBorder="1" applyAlignment="1" applyProtection="1">
      <alignment horizontal="center" vertical="top"/>
      <protection locked="0"/>
    </xf>
    <xf numFmtId="0" fontId="4" fillId="56" borderId="60" xfId="102" applyFont="1" applyFill="1" applyBorder="1" applyAlignment="1" applyProtection="1">
      <alignment vertical="top" wrapText="1"/>
      <protection locked="0"/>
    </xf>
    <xf numFmtId="2" fontId="4" fillId="56" borderId="19" xfId="102" applyNumberFormat="1" applyFont="1" applyFill="1" applyBorder="1" applyAlignment="1" applyProtection="1">
      <alignment vertical="top" wrapText="1"/>
      <protection locked="0"/>
    </xf>
    <xf numFmtId="2" fontId="4" fillId="56" borderId="20" xfId="102" applyNumberFormat="1" applyFont="1" applyFill="1" applyBorder="1" applyAlignment="1" applyProtection="1">
      <alignment vertical="top" wrapText="1"/>
      <protection locked="0"/>
    </xf>
    <xf numFmtId="2" fontId="4" fillId="56" borderId="21" xfId="102" applyNumberFormat="1" applyFont="1" applyFill="1" applyBorder="1" applyAlignment="1" applyProtection="1">
      <alignment vertical="top" wrapText="1"/>
      <protection locked="0"/>
    </xf>
    <xf numFmtId="2" fontId="4" fillId="56" borderId="97" xfId="94" applyNumberFormat="1" applyFont="1" applyFill="1" applyBorder="1" applyAlignment="1" applyProtection="1">
      <alignment horizontal="center" vertical="top" wrapText="1"/>
      <protection locked="0"/>
    </xf>
    <xf numFmtId="2" fontId="4" fillId="56" borderId="60" xfId="102" applyNumberFormat="1" applyFont="1" applyFill="1" applyBorder="1" applyAlignment="1" applyProtection="1">
      <alignment horizontal="center" vertical="top"/>
      <protection locked="0"/>
    </xf>
    <xf numFmtId="2" fontId="4" fillId="56" borderId="20" xfId="102" applyNumberFormat="1" applyFont="1" applyFill="1" applyBorder="1" applyAlignment="1" applyProtection="1">
      <alignment horizontal="center" vertical="top"/>
      <protection locked="0"/>
    </xf>
    <xf numFmtId="0" fontId="30" fillId="0" borderId="47" xfId="0" applyFont="1" applyBorder="1" applyAlignment="1" applyProtection="1">
      <alignment horizontal="center" vertical="top"/>
      <protection locked="0"/>
    </xf>
    <xf numFmtId="0" fontId="30" fillId="0" borderId="48" xfId="0" applyFont="1" applyBorder="1" applyAlignment="1" applyProtection="1">
      <alignment horizontal="center" vertical="top" wrapText="1"/>
      <protection locked="0"/>
    </xf>
    <xf numFmtId="0" fontId="30" fillId="0" borderId="74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29" fillId="0" borderId="91" xfId="0" applyFont="1" applyBorder="1" applyAlignment="1" applyProtection="1">
      <alignment/>
      <protection locked="0"/>
    </xf>
    <xf numFmtId="0" fontId="29" fillId="0" borderId="92" xfId="0" applyFont="1" applyBorder="1" applyAlignment="1" applyProtection="1">
      <alignment wrapText="1"/>
      <protection locked="0"/>
    </xf>
    <xf numFmtId="0" fontId="29" fillId="0" borderId="41" xfId="0" applyFont="1" applyBorder="1" applyAlignment="1" applyProtection="1">
      <alignment/>
      <protection locked="0"/>
    </xf>
    <xf numFmtId="0" fontId="29" fillId="0" borderId="31" xfId="0" applyFont="1" applyBorder="1" applyAlignment="1" applyProtection="1">
      <alignment wrapText="1"/>
      <protection locked="0"/>
    </xf>
    <xf numFmtId="0" fontId="29" fillId="0" borderId="31" xfId="0" applyFont="1" applyBorder="1" applyAlignment="1" applyProtection="1">
      <alignment horizontal="center" vertical="center"/>
      <protection locked="0"/>
    </xf>
    <xf numFmtId="0" fontId="29" fillId="0" borderId="31" xfId="0" applyFont="1" applyBorder="1" applyAlignment="1" applyProtection="1">
      <alignment horizontal="right" vertical="center"/>
      <protection locked="0"/>
    </xf>
    <xf numFmtId="4" fontId="29" fillId="0" borderId="31" xfId="0" applyNumberFormat="1" applyFont="1" applyBorder="1" applyAlignment="1" applyProtection="1">
      <alignment horizontal="right" vertical="center"/>
      <protection locked="0"/>
    </xf>
    <xf numFmtId="0" fontId="29" fillId="0" borderId="19" xfId="0" applyFont="1" applyBorder="1" applyAlignment="1" applyProtection="1">
      <alignment/>
      <protection locked="0"/>
    </xf>
    <xf numFmtId="0" fontId="29" fillId="0" borderId="20" xfId="0" applyFont="1" applyBorder="1" applyAlignment="1" applyProtection="1">
      <alignment wrapText="1"/>
      <protection locked="0"/>
    </xf>
    <xf numFmtId="0" fontId="29" fillId="0" borderId="20" xfId="0" applyFont="1" applyBorder="1" applyAlignment="1" applyProtection="1">
      <alignment horizontal="center" vertical="center"/>
      <protection locked="0"/>
    </xf>
    <xf numFmtId="0" fontId="29" fillId="0" borderId="20" xfId="0" applyFont="1" applyBorder="1" applyAlignment="1" applyProtection="1">
      <alignment horizontal="right" vertical="center"/>
      <protection locked="0"/>
    </xf>
    <xf numFmtId="0" fontId="29" fillId="0" borderId="31" xfId="0" applyFont="1" applyBorder="1" applyAlignment="1" applyProtection="1">
      <alignment horizontal="right" vertical="center"/>
      <protection/>
    </xf>
    <xf numFmtId="0" fontId="29" fillId="0" borderId="20" xfId="0" applyFont="1" applyBorder="1" applyAlignment="1" applyProtection="1">
      <alignment horizontal="right" vertical="center"/>
      <protection/>
    </xf>
    <xf numFmtId="2" fontId="29" fillId="0" borderId="32" xfId="0" applyNumberFormat="1" applyFont="1" applyBorder="1" applyAlignment="1" applyProtection="1">
      <alignment horizontal="right" vertical="center"/>
      <protection/>
    </xf>
    <xf numFmtId="2" fontId="29" fillId="0" borderId="21" xfId="0" applyNumberFormat="1" applyFont="1" applyBorder="1" applyAlignment="1" applyProtection="1">
      <alignment horizontal="right" vertical="center"/>
      <protection/>
    </xf>
    <xf numFmtId="0" fontId="0" fillId="0" borderId="5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2" fillId="0" borderId="0" xfId="0" applyFont="1" applyAlignment="1">
      <alignment/>
    </xf>
    <xf numFmtId="0" fontId="75" fillId="52" borderId="85" xfId="102" applyFont="1" applyFill="1" applyBorder="1" applyAlignment="1" applyProtection="1">
      <alignment horizontal="center" vertical="top" wrapText="1"/>
      <protection locked="0"/>
    </xf>
    <xf numFmtId="2" fontId="75" fillId="52" borderId="38" xfId="102" applyNumberFormat="1" applyFont="1" applyFill="1" applyBorder="1" applyAlignment="1" applyProtection="1">
      <alignment horizontal="center" vertical="top" wrapText="1"/>
      <protection locked="0"/>
    </xf>
    <xf numFmtId="2" fontId="75" fillId="52" borderId="39" xfId="102" applyNumberFormat="1" applyFont="1" applyFill="1" applyBorder="1" applyAlignment="1" applyProtection="1">
      <alignment horizontal="center" vertical="top" wrapText="1"/>
      <protection locked="0"/>
    </xf>
    <xf numFmtId="2" fontId="75" fillId="52" borderId="77" xfId="102" applyNumberFormat="1" applyFont="1" applyFill="1" applyBorder="1" applyAlignment="1" applyProtection="1">
      <alignment horizontal="center" vertical="top" wrapText="1"/>
      <protection locked="0"/>
    </xf>
    <xf numFmtId="2" fontId="75" fillId="52" borderId="87" xfId="94" applyNumberFormat="1" applyFont="1" applyFill="1" applyBorder="1" applyAlignment="1" applyProtection="1">
      <alignment horizontal="center" vertical="top" wrapText="1"/>
      <protection locked="0"/>
    </xf>
    <xf numFmtId="2" fontId="75" fillId="52" borderId="105" xfId="94" applyNumberFormat="1" applyFont="1" applyFill="1" applyBorder="1" applyAlignment="1" applyProtection="1">
      <alignment horizontal="center" vertical="top" wrapText="1"/>
      <protection locked="0"/>
    </xf>
    <xf numFmtId="2" fontId="75" fillId="52" borderId="82" xfId="94" applyNumberFormat="1" applyFont="1" applyFill="1" applyBorder="1" applyAlignment="1" applyProtection="1">
      <alignment horizontal="center" vertical="top" wrapText="1"/>
      <protection locked="0"/>
    </xf>
    <xf numFmtId="0" fontId="4" fillId="52" borderId="58" xfId="102" applyFont="1" applyFill="1" applyBorder="1" applyAlignment="1" applyProtection="1">
      <alignment horizontal="center" vertical="top" wrapText="1"/>
      <protection locked="0"/>
    </xf>
    <xf numFmtId="2" fontId="4" fillId="52" borderId="41" xfId="102" applyNumberFormat="1" applyFont="1" applyFill="1" applyBorder="1" applyAlignment="1" applyProtection="1">
      <alignment horizontal="center" vertical="top" wrapText="1"/>
      <protection locked="0"/>
    </xf>
    <xf numFmtId="2" fontId="4" fillId="52" borderId="31" xfId="102" applyNumberFormat="1" applyFont="1" applyFill="1" applyBorder="1" applyAlignment="1" applyProtection="1">
      <alignment horizontal="center" vertical="top" wrapText="1"/>
      <protection locked="0"/>
    </xf>
    <xf numFmtId="2" fontId="4" fillId="52" borderId="32" xfId="102" applyNumberFormat="1" applyFont="1" applyFill="1" applyBorder="1" applyAlignment="1" applyProtection="1">
      <alignment horizontal="center" vertical="top" wrapText="1"/>
      <protection locked="0"/>
    </xf>
    <xf numFmtId="2" fontId="4" fillId="52" borderId="96" xfId="94" applyNumberFormat="1" applyFont="1" applyFill="1" applyBorder="1" applyAlignment="1" applyProtection="1">
      <alignment horizontal="center" vertical="top" wrapText="1"/>
      <protection locked="0"/>
    </xf>
    <xf numFmtId="2" fontId="4" fillId="52" borderId="68" xfId="94" applyNumberFormat="1" applyFont="1" applyFill="1" applyBorder="1" applyAlignment="1" applyProtection="1">
      <alignment horizontal="center" vertical="top" wrapText="1"/>
      <protection locked="0"/>
    </xf>
    <xf numFmtId="2" fontId="4" fillId="52" borderId="31" xfId="94" applyNumberFormat="1" applyFont="1" applyFill="1" applyBorder="1" applyAlignment="1" applyProtection="1">
      <alignment horizontal="center" vertical="top" wrapText="1"/>
      <protection locked="0"/>
    </xf>
    <xf numFmtId="0" fontId="4" fillId="52" borderId="80" xfId="102" applyFont="1" applyFill="1" applyBorder="1" applyAlignment="1" applyProtection="1">
      <alignment horizontal="center" vertical="top" wrapText="1"/>
      <protection locked="0"/>
    </xf>
    <xf numFmtId="2" fontId="4" fillId="52" borderId="19" xfId="102" applyNumberFormat="1" applyFont="1" applyFill="1" applyBorder="1" applyAlignment="1" applyProtection="1">
      <alignment horizontal="center" vertical="top" wrapText="1"/>
      <protection locked="0"/>
    </xf>
    <xf numFmtId="2" fontId="4" fillId="52" borderId="20" xfId="102" applyNumberFormat="1" applyFont="1" applyFill="1" applyBorder="1" applyAlignment="1" applyProtection="1">
      <alignment horizontal="center" vertical="top" wrapText="1"/>
      <protection locked="0"/>
    </xf>
    <xf numFmtId="2" fontId="4" fillId="52" borderId="21" xfId="102" applyNumberFormat="1" applyFont="1" applyFill="1" applyBorder="1" applyAlignment="1" applyProtection="1">
      <alignment horizontal="center" vertical="top" wrapText="1"/>
      <protection locked="0"/>
    </xf>
    <xf numFmtId="2" fontId="4" fillId="52" borderId="46" xfId="94" applyNumberFormat="1" applyFont="1" applyFill="1" applyBorder="1" applyAlignment="1" applyProtection="1">
      <alignment horizontal="center" vertical="top" wrapText="1"/>
      <protection locked="0"/>
    </xf>
    <xf numFmtId="2" fontId="4" fillId="52" borderId="103" xfId="94" applyNumberFormat="1" applyFont="1" applyFill="1" applyBorder="1" applyAlignment="1" applyProtection="1">
      <alignment horizontal="center" vertical="top" wrapText="1"/>
      <protection locked="0"/>
    </xf>
    <xf numFmtId="2" fontId="4" fillId="52" borderId="24" xfId="94" applyNumberFormat="1" applyFont="1" applyFill="1" applyBorder="1" applyAlignment="1" applyProtection="1">
      <alignment horizontal="center" vertical="top" wrapText="1"/>
      <protection locked="0"/>
    </xf>
    <xf numFmtId="0" fontId="27" fillId="59" borderId="0" xfId="111" applyFont="1" applyFill="1" applyAlignment="1">
      <alignment horizontal="center" vertical="center"/>
      <protection/>
    </xf>
    <xf numFmtId="0" fontId="27" fillId="59" borderId="0" xfId="111" applyFont="1" applyFill="1" applyAlignment="1">
      <alignment vertical="center"/>
      <protection/>
    </xf>
    <xf numFmtId="0" fontId="26" fillId="59" borderId="0" xfId="111" applyFont="1" applyFill="1" applyAlignment="1">
      <alignment vertical="center"/>
      <protection/>
    </xf>
    <xf numFmtId="4" fontId="83" fillId="0" borderId="31" xfId="111" applyNumberFormat="1" applyFont="1" applyBorder="1">
      <alignment/>
      <protection/>
    </xf>
    <xf numFmtId="0" fontId="82" fillId="0" borderId="41" xfId="111" applyFont="1" applyBorder="1" applyAlignment="1">
      <alignment horizontal="left"/>
      <protection/>
    </xf>
    <xf numFmtId="4" fontId="82" fillId="0" borderId="32" xfId="111" applyNumberFormat="1" applyFont="1" applyBorder="1">
      <alignment/>
      <protection/>
    </xf>
    <xf numFmtId="0" fontId="82" fillId="0" borderId="19" xfId="111" applyFont="1" applyBorder="1" applyAlignment="1">
      <alignment horizontal="left"/>
      <protection/>
    </xf>
    <xf numFmtId="4" fontId="83" fillId="0" borderId="20" xfId="111" applyNumberFormat="1" applyFont="1" applyBorder="1">
      <alignment/>
      <protection/>
    </xf>
    <xf numFmtId="4" fontId="82" fillId="0" borderId="21" xfId="111" applyNumberFormat="1" applyFont="1" applyBorder="1">
      <alignment/>
      <protection/>
    </xf>
    <xf numFmtId="4" fontId="83" fillId="57" borderId="57" xfId="111" applyNumberFormat="1" applyFont="1" applyFill="1" applyBorder="1">
      <alignment/>
      <protection/>
    </xf>
    <xf numFmtId="4" fontId="83" fillId="57" borderId="61" xfId="111" applyNumberFormat="1" applyFont="1" applyFill="1" applyBorder="1">
      <alignment/>
      <protection/>
    </xf>
    <xf numFmtId="4" fontId="82" fillId="0" borderId="41" xfId="111" applyNumberFormat="1" applyFont="1" applyBorder="1">
      <alignment/>
      <protection/>
    </xf>
    <xf numFmtId="4" fontId="82" fillId="0" borderId="19" xfId="111" applyNumberFormat="1" applyFont="1" applyBorder="1">
      <alignment/>
      <protection/>
    </xf>
    <xf numFmtId="0" fontId="82" fillId="0" borderId="27" xfId="111" applyFont="1" applyBorder="1" applyAlignment="1">
      <alignment horizontal="left"/>
      <protection/>
    </xf>
    <xf numFmtId="4" fontId="83" fillId="0" borderId="28" xfId="111" applyNumberFormat="1" applyFont="1" applyBorder="1">
      <alignment/>
      <protection/>
    </xf>
    <xf numFmtId="4" fontId="83" fillId="57" borderId="62" xfId="111" applyNumberFormat="1" applyFont="1" applyFill="1" applyBorder="1">
      <alignment/>
      <protection/>
    </xf>
    <xf numFmtId="4" fontId="82" fillId="0" borderId="27" xfId="111" applyNumberFormat="1" applyFont="1" applyBorder="1">
      <alignment/>
      <protection/>
    </xf>
    <xf numFmtId="4" fontId="82" fillId="0" borderId="29" xfId="111" applyNumberFormat="1" applyFont="1" applyBorder="1">
      <alignment/>
      <protection/>
    </xf>
    <xf numFmtId="0" fontId="34" fillId="0" borderId="63" xfId="111" applyFont="1" applyBorder="1" applyAlignment="1">
      <alignment horizontal="left"/>
      <protection/>
    </xf>
    <xf numFmtId="4" fontId="84" fillId="0" borderId="71" xfId="111" applyNumberFormat="1" applyFont="1" applyBorder="1">
      <alignment/>
      <protection/>
    </xf>
    <xf numFmtId="4" fontId="84" fillId="57" borderId="64" xfId="111" applyNumberFormat="1" applyFont="1" applyFill="1" applyBorder="1">
      <alignment/>
      <protection/>
    </xf>
    <xf numFmtId="4" fontId="34" fillId="0" borderId="63" xfId="111" applyNumberFormat="1" applyFont="1" applyBorder="1">
      <alignment/>
      <protection/>
    </xf>
    <xf numFmtId="4" fontId="34" fillId="0" borderId="72" xfId="111" applyNumberFormat="1" applyFont="1" applyBorder="1">
      <alignment/>
      <protection/>
    </xf>
    <xf numFmtId="0" fontId="34" fillId="0" borderId="91" xfId="111" applyFont="1" applyBorder="1" applyAlignment="1">
      <alignment horizontal="left"/>
      <protection/>
    </xf>
    <xf numFmtId="4" fontId="84" fillId="0" borderId="92" xfId="111" applyNumberFormat="1" applyFont="1" applyBorder="1">
      <alignment/>
      <protection/>
    </xf>
    <xf numFmtId="4" fontId="84" fillId="57" borderId="106" xfId="111" applyNumberFormat="1" applyFont="1" applyFill="1" applyBorder="1">
      <alignment/>
      <protection/>
    </xf>
    <xf numFmtId="4" fontId="34" fillId="0" borderId="93" xfId="111" applyNumberFormat="1" applyFont="1" applyBorder="1">
      <alignment/>
      <protection/>
    </xf>
    <xf numFmtId="0" fontId="34" fillId="0" borderId="47" xfId="111" applyFont="1" applyBorder="1" applyAlignment="1">
      <alignment horizontal="left"/>
      <protection/>
    </xf>
    <xf numFmtId="4" fontId="84" fillId="0" borderId="48" xfId="111" applyNumberFormat="1" applyFont="1" applyBorder="1">
      <alignment/>
      <protection/>
    </xf>
    <xf numFmtId="4" fontId="84" fillId="57" borderId="84" xfId="111" applyNumberFormat="1" applyFont="1" applyFill="1" applyBorder="1">
      <alignment/>
      <protection/>
    </xf>
    <xf numFmtId="4" fontId="34" fillId="0" borderId="47" xfId="111" applyNumberFormat="1" applyFont="1" applyBorder="1">
      <alignment/>
      <protection/>
    </xf>
    <xf numFmtId="4" fontId="34" fillId="0" borderId="74" xfId="111" applyNumberFormat="1" applyFont="1" applyBorder="1">
      <alignment/>
      <protection/>
    </xf>
    <xf numFmtId="4" fontId="34" fillId="0" borderId="91" xfId="111" applyNumberFormat="1" applyFont="1" applyBorder="1">
      <alignment/>
      <protection/>
    </xf>
    <xf numFmtId="0" fontId="18" fillId="0" borderId="0" xfId="92" applyFill="1" applyProtection="1">
      <alignment/>
      <protection/>
    </xf>
    <xf numFmtId="0" fontId="18" fillId="0" borderId="0" xfId="92" applyFont="1" applyFill="1" applyProtection="1">
      <alignment/>
      <protection/>
    </xf>
    <xf numFmtId="0" fontId="119" fillId="0" borderId="0" xfId="92" applyFont="1" applyFill="1" applyProtection="1">
      <alignment/>
      <protection/>
    </xf>
    <xf numFmtId="0" fontId="120" fillId="0" borderId="0" xfId="92" applyFont="1" applyFill="1" applyAlignment="1" applyProtection="1">
      <alignment horizontal="center"/>
      <protection/>
    </xf>
    <xf numFmtId="0" fontId="76" fillId="0" borderId="0" xfId="0" applyFont="1" applyAlignment="1">
      <alignment horizontal="center"/>
    </xf>
    <xf numFmtId="0" fontId="0" fillId="0" borderId="0" xfId="92" applyFont="1" applyFill="1" applyProtection="1">
      <alignment/>
      <protection/>
    </xf>
    <xf numFmtId="0" fontId="76" fillId="60" borderId="31" xfId="92" applyFont="1" applyFill="1" applyBorder="1" applyAlignment="1" applyProtection="1">
      <alignment horizontal="center"/>
      <protection/>
    </xf>
    <xf numFmtId="0" fontId="0" fillId="0" borderId="0" xfId="92" applyFont="1" applyFill="1" applyAlignment="1" applyProtection="1">
      <alignment horizontal="left"/>
      <protection/>
    </xf>
    <xf numFmtId="0" fontId="0" fillId="0" borderId="0" xfId="92" applyFont="1" applyFill="1" applyAlignment="1" applyProtection="1">
      <alignment horizontal="center"/>
      <protection/>
    </xf>
    <xf numFmtId="0" fontId="76" fillId="50" borderId="31" xfId="92" applyFont="1" applyFill="1" applyBorder="1" applyAlignment="1" applyProtection="1">
      <alignment horizontal="center"/>
      <protection/>
    </xf>
    <xf numFmtId="0" fontId="0" fillId="60" borderId="67" xfId="92" applyFont="1" applyFill="1" applyBorder="1" applyAlignment="1" applyProtection="1">
      <alignment horizontal="center" vertical="center"/>
      <protection/>
    </xf>
    <xf numFmtId="0" fontId="0" fillId="60" borderId="28" xfId="92" applyFont="1" applyFill="1" applyBorder="1" applyAlignment="1" applyProtection="1">
      <alignment horizontal="center" vertical="center"/>
      <protection/>
    </xf>
    <xf numFmtId="0" fontId="0" fillId="50" borderId="28" xfId="92" applyFont="1" applyFill="1" applyBorder="1" applyAlignment="1" applyProtection="1">
      <alignment horizontal="center" vertical="center"/>
      <protection/>
    </xf>
    <xf numFmtId="0" fontId="0" fillId="60" borderId="107" xfId="92" applyFont="1" applyFill="1" applyBorder="1" applyAlignment="1" applyProtection="1">
      <alignment horizontal="center" vertical="center"/>
      <protection/>
    </xf>
    <xf numFmtId="0" fontId="6" fillId="7" borderId="108" xfId="92" applyFont="1" applyFill="1" applyBorder="1" applyAlignment="1" applyProtection="1">
      <alignment horizontal="center"/>
      <protection/>
    </xf>
    <xf numFmtId="0" fontId="0" fillId="7" borderId="71" xfId="92" applyFont="1" applyFill="1" applyBorder="1" applyAlignment="1" applyProtection="1">
      <alignment horizontal="center"/>
      <protection/>
    </xf>
    <xf numFmtId="0" fontId="0" fillId="7" borderId="109" xfId="92" applyFont="1" applyFill="1" applyBorder="1" applyAlignment="1" applyProtection="1">
      <alignment horizontal="center"/>
      <protection/>
    </xf>
    <xf numFmtId="0" fontId="0" fillId="7" borderId="38" xfId="92" applyFont="1" applyFill="1" applyBorder="1" applyProtection="1">
      <alignment/>
      <protection/>
    </xf>
    <xf numFmtId="0" fontId="0" fillId="7" borderId="39" xfId="92" applyFont="1" applyFill="1" applyBorder="1" applyAlignment="1" applyProtection="1">
      <alignment wrapText="1"/>
      <protection/>
    </xf>
    <xf numFmtId="184" fontId="0" fillId="7" borderId="39" xfId="92" applyNumberFormat="1" applyFont="1" applyFill="1" applyBorder="1" applyAlignment="1" applyProtection="1">
      <alignment horizontal="center" vertical="center"/>
      <protection/>
    </xf>
    <xf numFmtId="184" fontId="0" fillId="7" borderId="77" xfId="92" applyNumberFormat="1" applyFont="1" applyFill="1" applyBorder="1" applyAlignment="1" applyProtection="1">
      <alignment horizontal="center" vertical="center"/>
      <protection/>
    </xf>
    <xf numFmtId="0" fontId="0" fillId="7" borderId="41" xfId="92" applyFont="1" applyFill="1" applyBorder="1" applyProtection="1">
      <alignment/>
      <protection/>
    </xf>
    <xf numFmtId="0" fontId="0" fillId="7" borderId="31" xfId="92" applyFont="1" applyFill="1" applyBorder="1" applyProtection="1">
      <alignment/>
      <protection/>
    </xf>
    <xf numFmtId="184" fontId="0" fillId="7" borderId="31" xfId="92" applyNumberFormat="1" applyFont="1" applyFill="1" applyBorder="1" applyAlignment="1" applyProtection="1">
      <alignment horizontal="center" vertical="center"/>
      <protection/>
    </xf>
    <xf numFmtId="184" fontId="0" fillId="7" borderId="32" xfId="92" applyNumberFormat="1" applyFont="1" applyFill="1" applyBorder="1" applyAlignment="1" applyProtection="1">
      <alignment horizontal="center" vertical="center"/>
      <protection/>
    </xf>
    <xf numFmtId="0" fontId="0" fillId="7" borderId="110" xfId="92" applyFont="1" applyFill="1" applyBorder="1" applyProtection="1">
      <alignment/>
      <protection/>
    </xf>
    <xf numFmtId="0" fontId="0" fillId="7" borderId="111" xfId="92" applyFont="1" applyFill="1" applyBorder="1" applyProtection="1">
      <alignment/>
      <protection/>
    </xf>
    <xf numFmtId="184" fontId="0" fillId="7" borderId="111" xfId="92" applyNumberFormat="1" applyFont="1" applyFill="1" applyBorder="1" applyAlignment="1" applyProtection="1">
      <alignment horizontal="center" vertical="center"/>
      <protection/>
    </xf>
    <xf numFmtId="184" fontId="0" fillId="7" borderId="112" xfId="92" applyNumberFormat="1" applyFont="1" applyFill="1" applyBorder="1" applyAlignment="1" applyProtection="1">
      <alignment horizontal="center" vertical="center"/>
      <protection/>
    </xf>
    <xf numFmtId="0" fontId="0" fillId="7" borderId="27" xfId="92" applyFont="1" applyFill="1" applyBorder="1" applyProtection="1">
      <alignment/>
      <protection/>
    </xf>
    <xf numFmtId="0" fontId="0" fillId="7" borderId="28" xfId="92" applyFont="1" applyFill="1" applyBorder="1" applyProtection="1">
      <alignment/>
      <protection/>
    </xf>
    <xf numFmtId="184" fontId="0" fillId="7" borderId="28" xfId="92" applyNumberFormat="1" applyFont="1" applyFill="1" applyBorder="1" applyAlignment="1" applyProtection="1">
      <alignment horizontal="center"/>
      <protection/>
    </xf>
    <xf numFmtId="184" fontId="0" fillId="7" borderId="28" xfId="92" applyNumberFormat="1" applyFont="1" applyFill="1" applyBorder="1" applyProtection="1">
      <alignment/>
      <protection/>
    </xf>
    <xf numFmtId="184" fontId="0" fillId="7" borderId="29" xfId="92" applyNumberFormat="1" applyFont="1" applyFill="1" applyBorder="1" applyProtection="1">
      <alignment/>
      <protection/>
    </xf>
    <xf numFmtId="0" fontId="22" fillId="7" borderId="31" xfId="92" applyFont="1" applyFill="1" applyBorder="1" applyProtection="1">
      <alignment/>
      <protection/>
    </xf>
    <xf numFmtId="184" fontId="0" fillId="7" borderId="31" xfId="92" applyNumberFormat="1" applyFont="1" applyFill="1" applyBorder="1" applyAlignment="1" applyProtection="1">
      <alignment horizontal="center"/>
      <protection/>
    </xf>
    <xf numFmtId="184" fontId="0" fillId="7" borderId="32" xfId="92" applyNumberFormat="1" applyFont="1" applyFill="1" applyBorder="1" applyAlignment="1" applyProtection="1">
      <alignment horizontal="center"/>
      <protection/>
    </xf>
    <xf numFmtId="0" fontId="23" fillId="7" borderId="31" xfId="92" applyFont="1" applyFill="1" applyBorder="1" applyProtection="1">
      <alignment/>
      <protection/>
    </xf>
    <xf numFmtId="0" fontId="0" fillId="0" borderId="31" xfId="92" applyFont="1" applyFill="1" applyBorder="1" applyProtection="1">
      <alignment/>
      <protection locked="0"/>
    </xf>
    <xf numFmtId="0" fontId="0" fillId="0" borderId="32" xfId="92" applyFont="1" applyFill="1" applyBorder="1" applyProtection="1">
      <alignment/>
      <protection locked="0"/>
    </xf>
    <xf numFmtId="184" fontId="0" fillId="0" borderId="31" xfId="92" applyNumberFormat="1" applyFont="1" applyFill="1" applyBorder="1" applyProtection="1">
      <alignment/>
      <protection locked="0"/>
    </xf>
    <xf numFmtId="184" fontId="0" fillId="0" borderId="32" xfId="92" applyNumberFormat="1" applyFont="1" applyFill="1" applyBorder="1" applyProtection="1">
      <alignment/>
      <protection locked="0"/>
    </xf>
    <xf numFmtId="0" fontId="0" fillId="7" borderId="63" xfId="92" applyFont="1" applyFill="1" applyBorder="1" applyProtection="1">
      <alignment/>
      <protection/>
    </xf>
    <xf numFmtId="0" fontId="0" fillId="7" borderId="71" xfId="92" applyFont="1" applyFill="1" applyBorder="1" applyProtection="1">
      <alignment/>
      <protection/>
    </xf>
    <xf numFmtId="184" fontId="0" fillId="7" borderId="71" xfId="92" applyNumberFormat="1" applyFont="1" applyFill="1" applyBorder="1" applyAlignment="1" applyProtection="1">
      <alignment horizontal="center"/>
      <protection/>
    </xf>
    <xf numFmtId="184" fontId="0" fillId="0" borderId="71" xfId="92" applyNumberFormat="1" applyFont="1" applyFill="1" applyBorder="1" applyProtection="1">
      <alignment/>
      <protection locked="0"/>
    </xf>
    <xf numFmtId="184" fontId="0" fillId="0" borderId="72" xfId="92" applyNumberFormat="1" applyFont="1" applyFill="1" applyBorder="1" applyProtection="1">
      <alignment/>
      <protection locked="0"/>
    </xf>
    <xf numFmtId="0" fontId="0" fillId="7" borderId="39" xfId="92" applyFont="1" applyFill="1" applyBorder="1" applyProtection="1">
      <alignment/>
      <protection/>
    </xf>
    <xf numFmtId="184" fontId="0" fillId="7" borderId="39" xfId="92" applyNumberFormat="1" applyFont="1" applyFill="1" applyBorder="1" applyAlignment="1" applyProtection="1">
      <alignment horizontal="center"/>
      <protection/>
    </xf>
    <xf numFmtId="184" fontId="0" fillId="7" borderId="77" xfId="92" applyNumberFormat="1" applyFont="1" applyFill="1" applyBorder="1" applyAlignment="1" applyProtection="1">
      <alignment horizontal="center"/>
      <protection/>
    </xf>
    <xf numFmtId="0" fontId="0" fillId="7" borderId="19" xfId="92" applyFont="1" applyFill="1" applyBorder="1" applyProtection="1">
      <alignment/>
      <protection/>
    </xf>
    <xf numFmtId="0" fontId="23" fillId="7" borderId="20" xfId="92" applyFont="1" applyFill="1" applyBorder="1" applyProtection="1">
      <alignment/>
      <protection/>
    </xf>
    <xf numFmtId="184" fontId="0" fillId="7" borderId="20" xfId="92" applyNumberFormat="1" applyFont="1" applyFill="1" applyBorder="1" applyAlignment="1" applyProtection="1">
      <alignment horizontal="center"/>
      <protection/>
    </xf>
    <xf numFmtId="184" fontId="0" fillId="0" borderId="20" xfId="92" applyNumberFormat="1" applyFont="1" applyFill="1" applyBorder="1" applyProtection="1">
      <alignment/>
      <protection locked="0"/>
    </xf>
    <xf numFmtId="184" fontId="0" fillId="0" borderId="21" xfId="92" applyNumberFormat="1" applyFont="1" applyFill="1" applyBorder="1" applyProtection="1">
      <alignment/>
      <protection locked="0"/>
    </xf>
    <xf numFmtId="184" fontId="0" fillId="7" borderId="29" xfId="92" applyNumberFormat="1" applyFont="1" applyFill="1" applyBorder="1" applyAlignment="1" applyProtection="1">
      <alignment horizontal="center"/>
      <protection/>
    </xf>
    <xf numFmtId="0" fontId="0" fillId="7" borderId="20" xfId="92" applyFont="1" applyFill="1" applyBorder="1" applyProtection="1">
      <alignment/>
      <protection/>
    </xf>
    <xf numFmtId="0" fontId="0" fillId="7" borderId="28" xfId="92" applyFont="1" applyFill="1" applyBorder="1" applyAlignment="1" applyProtection="1">
      <alignment wrapText="1"/>
      <protection/>
    </xf>
    <xf numFmtId="0" fontId="0" fillId="0" borderId="0" xfId="92" applyFont="1" applyFill="1" applyBorder="1" applyProtection="1">
      <alignment/>
      <protection/>
    </xf>
    <xf numFmtId="0" fontId="102" fillId="0" borderId="59" xfId="0" applyFont="1" applyBorder="1" applyAlignment="1">
      <alignment horizontal="right"/>
    </xf>
    <xf numFmtId="0" fontId="103" fillId="0" borderId="75" xfId="0" applyFont="1" applyBorder="1" applyAlignment="1">
      <alignment/>
    </xf>
    <xf numFmtId="0" fontId="103" fillId="0" borderId="30" xfId="0" applyFont="1" applyBorder="1" applyAlignment="1">
      <alignment/>
    </xf>
    <xf numFmtId="10" fontId="177" fillId="0" borderId="27" xfId="0" applyNumberFormat="1" applyFont="1" applyBorder="1" applyAlignment="1">
      <alignment/>
    </xf>
    <xf numFmtId="10" fontId="177" fillId="0" borderId="41" xfId="0" applyNumberFormat="1" applyFont="1" applyBorder="1" applyAlignment="1">
      <alignment/>
    </xf>
    <xf numFmtId="0" fontId="0" fillId="59" borderId="0" xfId="0" applyFill="1" applyAlignment="1">
      <alignment/>
    </xf>
    <xf numFmtId="0" fontId="1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9" fillId="0" borderId="106" xfId="0" applyFont="1" applyBorder="1" applyAlignment="1" applyProtection="1">
      <alignment wrapText="1"/>
      <protection locked="0"/>
    </xf>
    <xf numFmtId="2" fontId="29" fillId="61" borderId="22" xfId="0" applyNumberFormat="1" applyFont="1" applyFill="1" applyBorder="1" applyAlignment="1" applyProtection="1">
      <alignment wrapText="1"/>
      <protection locked="0"/>
    </xf>
    <xf numFmtId="2" fontId="29" fillId="0" borderId="57" xfId="0" applyNumberFormat="1" applyFont="1" applyBorder="1" applyAlignment="1" applyProtection="1">
      <alignment horizontal="right" vertical="center"/>
      <protection/>
    </xf>
    <xf numFmtId="2" fontId="29" fillId="0" borderId="61" xfId="0" applyNumberFormat="1" applyFont="1" applyBorder="1" applyAlignment="1" applyProtection="1">
      <alignment horizontal="right" vertical="center"/>
      <protection/>
    </xf>
    <xf numFmtId="0" fontId="29" fillId="0" borderId="77" xfId="0" applyFont="1" applyBorder="1" applyAlignment="1" applyProtection="1">
      <alignment horizontal="center" vertical="center"/>
      <protection locked="0"/>
    </xf>
    <xf numFmtId="0" fontId="7" fillId="0" borderId="28" xfId="91" applyFont="1" applyBorder="1" applyAlignment="1">
      <alignment horizontal="center" vertical="center"/>
      <protection/>
    </xf>
    <xf numFmtId="2" fontId="7" fillId="0" borderId="28" xfId="91" applyNumberFormat="1" applyFont="1" applyBorder="1" applyAlignment="1">
      <alignment horizontal="center" vertical="center"/>
      <protection/>
    </xf>
    <xf numFmtId="2" fontId="17" fillId="0" borderId="0" xfId="91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7" fillId="55" borderId="47" xfId="91" applyFont="1" applyFill="1" applyBorder="1" applyAlignment="1">
      <alignment horizontal="center" vertical="center"/>
      <protection/>
    </xf>
    <xf numFmtId="0" fontId="7" fillId="55" borderId="48" xfId="91" applyFont="1" applyFill="1" applyBorder="1" applyAlignment="1">
      <alignment horizontal="center" vertical="center"/>
      <protection/>
    </xf>
    <xf numFmtId="0" fontId="7" fillId="55" borderId="48" xfId="91" applyFont="1" applyFill="1" applyBorder="1" applyAlignment="1">
      <alignment horizontal="center" vertical="center" wrapText="1"/>
      <protection/>
    </xf>
    <xf numFmtId="0" fontId="7" fillId="55" borderId="74" xfId="91" applyFont="1" applyFill="1" applyBorder="1" applyAlignment="1">
      <alignment horizontal="center" vertical="center"/>
      <protection/>
    </xf>
    <xf numFmtId="0" fontId="76" fillId="0" borderId="0" xfId="91" applyFont="1">
      <alignment/>
      <protection/>
    </xf>
    <xf numFmtId="0" fontId="7" fillId="0" borderId="20" xfId="91" applyFont="1" applyBorder="1" applyAlignment="1">
      <alignment horizontal="center" vertical="center" wrapText="1"/>
      <protection/>
    </xf>
    <xf numFmtId="184" fontId="75" fillId="0" borderId="77" xfId="102" applyNumberFormat="1" applyFont="1" applyFill="1" applyBorder="1" applyAlignment="1" applyProtection="1">
      <alignment horizontal="center" vertical="top"/>
      <protection locked="0"/>
    </xf>
    <xf numFmtId="184" fontId="76" fillId="0" borderId="29" xfId="102" applyNumberFormat="1" applyFont="1" applyFill="1" applyBorder="1" applyAlignment="1" applyProtection="1">
      <alignment horizontal="center" vertical="top"/>
      <protection locked="0"/>
    </xf>
    <xf numFmtId="184" fontId="76" fillId="0" borderId="32" xfId="102" applyNumberFormat="1" applyFont="1" applyFill="1" applyBorder="1" applyAlignment="1" applyProtection="1">
      <alignment horizontal="center" vertical="top"/>
      <protection locked="0"/>
    </xf>
    <xf numFmtId="184" fontId="75" fillId="0" borderId="32" xfId="102" applyNumberFormat="1" applyFont="1" applyFill="1" applyBorder="1" applyAlignment="1" applyProtection="1">
      <alignment horizontal="center" vertical="top"/>
      <protection locked="0"/>
    </xf>
    <xf numFmtId="184" fontId="4" fillId="0" borderId="32" xfId="102" applyNumberFormat="1" applyFont="1" applyFill="1" applyBorder="1" applyAlignment="1" applyProtection="1">
      <alignment horizontal="center" vertical="top"/>
      <protection/>
    </xf>
    <xf numFmtId="184" fontId="4" fillId="0" borderId="32" xfId="102" applyNumberFormat="1" applyFont="1" applyFill="1" applyBorder="1" applyAlignment="1" applyProtection="1">
      <alignment horizontal="center" vertical="top"/>
      <protection locked="0"/>
    </xf>
    <xf numFmtId="184" fontId="4" fillId="0" borderId="72" xfId="102" applyNumberFormat="1" applyFont="1" applyFill="1" applyBorder="1" applyAlignment="1" applyProtection="1">
      <alignment horizontal="center" vertical="top"/>
      <protection locked="0"/>
    </xf>
    <xf numFmtId="184" fontId="76" fillId="0" borderId="72" xfId="94" applyNumberFormat="1" applyFont="1" applyBorder="1" applyAlignment="1" applyProtection="1">
      <alignment horizontal="center" vertical="top" wrapText="1"/>
      <protection locked="0"/>
    </xf>
    <xf numFmtId="184" fontId="4" fillId="0" borderId="32" xfId="94" applyNumberFormat="1" applyFont="1" applyBorder="1" applyAlignment="1" applyProtection="1">
      <alignment horizontal="center" vertical="top" wrapText="1"/>
      <protection locked="0"/>
    </xf>
    <xf numFmtId="184" fontId="4" fillId="0" borderId="21" xfId="94" applyNumberFormat="1" applyFont="1" applyBorder="1" applyAlignment="1" applyProtection="1">
      <alignment horizontal="center" vertical="top" wrapText="1"/>
      <protection locked="0"/>
    </xf>
    <xf numFmtId="2" fontId="75" fillId="0" borderId="77" xfId="102" applyNumberFormat="1" applyFont="1" applyFill="1" applyBorder="1" applyAlignment="1" applyProtection="1">
      <alignment horizontal="center" vertical="top"/>
      <protection locked="0"/>
    </xf>
    <xf numFmtId="2" fontId="4" fillId="56" borderId="32" xfId="102" applyNumberFormat="1" applyFont="1" applyFill="1" applyBorder="1" applyAlignment="1" applyProtection="1">
      <alignment horizontal="center" vertical="top"/>
      <protection locked="0"/>
    </xf>
    <xf numFmtId="2" fontId="75" fillId="0" borderId="32" xfId="102" applyNumberFormat="1" applyFont="1" applyFill="1" applyBorder="1" applyAlignment="1" applyProtection="1">
      <alignment horizontal="center" vertical="center"/>
      <protection locked="0"/>
    </xf>
    <xf numFmtId="182" fontId="76" fillId="0" borderId="32" xfId="102" applyNumberFormat="1" applyFont="1" applyFill="1" applyBorder="1" applyAlignment="1" applyProtection="1">
      <alignment horizontal="center" vertical="top"/>
      <protection locked="0"/>
    </xf>
    <xf numFmtId="2" fontId="4" fillId="0" borderId="32" xfId="102" applyNumberFormat="1" applyFont="1" applyFill="1" applyBorder="1" applyAlignment="1" applyProtection="1">
      <alignment horizontal="center" vertical="top"/>
      <protection locked="0"/>
    </xf>
    <xf numFmtId="2" fontId="75" fillId="0" borderId="32" xfId="102" applyNumberFormat="1" applyFont="1" applyFill="1" applyBorder="1" applyAlignment="1" applyProtection="1">
      <alignment horizontal="center" vertical="top"/>
      <protection locked="0"/>
    </xf>
    <xf numFmtId="183" fontId="4" fillId="0" borderId="32" xfId="102" applyNumberFormat="1" applyFont="1" applyFill="1" applyBorder="1" applyAlignment="1" applyProtection="1">
      <alignment horizontal="center" vertical="top"/>
      <protection locked="0"/>
    </xf>
    <xf numFmtId="0" fontId="4" fillId="56" borderId="19" xfId="102" applyFont="1" applyFill="1" applyBorder="1" applyAlignment="1" applyProtection="1">
      <alignment vertical="top" wrapText="1"/>
      <protection locked="0"/>
    </xf>
    <xf numFmtId="0" fontId="4" fillId="56" borderId="20" xfId="102" applyFont="1" applyFill="1" applyBorder="1" applyAlignment="1" applyProtection="1">
      <alignment vertical="top" wrapText="1"/>
      <protection locked="0"/>
    </xf>
    <xf numFmtId="0" fontId="4" fillId="56" borderId="21" xfId="102" applyFont="1" applyFill="1" applyBorder="1" applyAlignment="1" applyProtection="1">
      <alignment vertical="top" wrapText="1"/>
      <protection locked="0"/>
    </xf>
    <xf numFmtId="2" fontId="4" fillId="56" borderId="21" xfId="102" applyNumberFormat="1" applyFont="1" applyFill="1" applyBorder="1" applyAlignment="1" applyProtection="1">
      <alignment horizontal="center" vertical="top"/>
      <protection locked="0"/>
    </xf>
    <xf numFmtId="182" fontId="4" fillId="0" borderId="96" xfId="102" applyNumberFormat="1" applyFont="1" applyFill="1" applyBorder="1" applyAlignment="1" applyProtection="1">
      <alignment horizontal="center" vertical="top"/>
      <protection locked="0"/>
    </xf>
    <xf numFmtId="2" fontId="0" fillId="0" borderId="38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2" fontId="0" fillId="0" borderId="77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/>
    </xf>
    <xf numFmtId="2" fontId="0" fillId="0" borderId="63" xfId="0" applyNumberForma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2" fontId="0" fillId="0" borderId="74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/>
    </xf>
    <xf numFmtId="0" fontId="7" fillId="0" borderId="31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55" xfId="0" applyFont="1" applyBorder="1" applyAlignment="1">
      <alignment/>
    </xf>
    <xf numFmtId="0" fontId="7" fillId="0" borderId="21" xfId="91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 horizontal="center"/>
    </xf>
    <xf numFmtId="4" fontId="76" fillId="7" borderId="96" xfId="0" applyNumberFormat="1" applyFont="1" applyFill="1" applyBorder="1" applyAlignment="1">
      <alignment horizontal="center" vertical="center" wrapText="1"/>
    </xf>
    <xf numFmtId="4" fontId="76" fillId="11" borderId="31" xfId="0" applyNumberFormat="1" applyFont="1" applyFill="1" applyBorder="1" applyAlignment="1" applyProtection="1">
      <alignment horizontal="center" vertical="center" wrapText="1"/>
      <protection/>
    </xf>
    <xf numFmtId="4" fontId="76" fillId="11" borderId="32" xfId="0" applyNumberFormat="1" applyFont="1" applyFill="1" applyBorder="1" applyAlignment="1" applyProtection="1">
      <alignment horizontal="center" vertical="center" wrapText="1"/>
      <protection/>
    </xf>
    <xf numFmtId="0" fontId="7" fillId="62" borderId="71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75" fillId="7" borderId="81" xfId="0" applyNumberFormat="1" applyFont="1" applyFill="1" applyBorder="1" applyAlignment="1">
      <alignment horizontal="center" vertical="center" wrapText="1"/>
    </xf>
    <xf numFmtId="4" fontId="75" fillId="7" borderId="82" xfId="0" applyNumberFormat="1" applyFont="1" applyFill="1" applyBorder="1" applyAlignment="1" applyProtection="1">
      <alignment horizontal="center" vertical="center" wrapText="1"/>
      <protection locked="0"/>
    </xf>
    <xf numFmtId="4" fontId="75" fillId="7" borderId="90" xfId="0" applyNumberFormat="1" applyFont="1" applyFill="1" applyBorder="1" applyAlignment="1" applyProtection="1">
      <alignment horizontal="center" vertical="center" wrapText="1"/>
      <protection locked="0"/>
    </xf>
    <xf numFmtId="4" fontId="76" fillId="7" borderId="31" xfId="0" applyNumberFormat="1" applyFont="1" applyFill="1" applyBorder="1" applyAlignment="1">
      <alignment horizontal="center"/>
    </xf>
    <xf numFmtId="4" fontId="4" fillId="7" borderId="31" xfId="0" applyNumberFormat="1" applyFont="1" applyFill="1" applyBorder="1" applyAlignment="1">
      <alignment horizontal="center"/>
    </xf>
    <xf numFmtId="4" fontId="76" fillId="7" borderId="38" xfId="0" applyNumberFormat="1" applyFont="1" applyFill="1" applyBorder="1" applyAlignment="1">
      <alignment horizontal="center"/>
    </xf>
    <xf numFmtId="4" fontId="76" fillId="7" borderId="39" xfId="0" applyNumberFormat="1" applyFont="1" applyFill="1" applyBorder="1" applyAlignment="1">
      <alignment horizontal="center"/>
    </xf>
    <xf numFmtId="4" fontId="76" fillId="7" borderId="77" xfId="0" applyNumberFormat="1" applyFont="1" applyFill="1" applyBorder="1" applyAlignment="1">
      <alignment horizontal="center"/>
    </xf>
    <xf numFmtId="4" fontId="76" fillId="7" borderId="32" xfId="0" applyNumberFormat="1" applyFont="1" applyFill="1" applyBorder="1" applyAlignment="1">
      <alignment horizontal="center"/>
    </xf>
    <xf numFmtId="4" fontId="4" fillId="7" borderId="32" xfId="0" applyNumberFormat="1" applyFont="1" applyFill="1" applyBorder="1" applyAlignment="1">
      <alignment horizontal="center"/>
    </xf>
    <xf numFmtId="4" fontId="76" fillId="7" borderId="20" xfId="0" applyNumberFormat="1" applyFont="1" applyFill="1" applyBorder="1" applyAlignment="1">
      <alignment horizontal="center"/>
    </xf>
    <xf numFmtId="4" fontId="76" fillId="7" borderId="21" xfId="0" applyNumberFormat="1" applyFont="1" applyFill="1" applyBorder="1" applyAlignment="1">
      <alignment horizontal="center"/>
    </xf>
    <xf numFmtId="4" fontId="75" fillId="7" borderId="85" xfId="0" applyNumberFormat="1" applyFont="1" applyFill="1" applyBorder="1" applyAlignment="1">
      <alignment horizontal="center" vertical="center" wrapText="1"/>
    </xf>
    <xf numFmtId="4" fontId="76" fillId="7" borderId="31" xfId="0" applyNumberFormat="1" applyFont="1" applyFill="1" applyBorder="1" applyAlignment="1">
      <alignment horizontal="center" vertical="center" wrapText="1"/>
    </xf>
    <xf numFmtId="4" fontId="4" fillId="7" borderId="31" xfId="0" applyNumberFormat="1" applyFont="1" applyFill="1" applyBorder="1" applyAlignment="1">
      <alignment horizontal="center" vertical="center" wrapText="1"/>
    </xf>
    <xf numFmtId="4" fontId="76" fillId="7" borderId="32" xfId="0" applyNumberFormat="1" applyFont="1" applyFill="1" applyBorder="1" applyAlignment="1">
      <alignment horizontal="center" vertical="center" wrapText="1"/>
    </xf>
    <xf numFmtId="4" fontId="76" fillId="7" borderId="20" xfId="0" applyNumberFormat="1" applyFont="1" applyFill="1" applyBorder="1" applyAlignment="1">
      <alignment horizontal="center" vertical="center" wrapText="1"/>
    </xf>
    <xf numFmtId="4" fontId="76" fillId="7" borderId="21" xfId="0" applyNumberFormat="1" applyFont="1" applyFill="1" applyBorder="1" applyAlignment="1">
      <alignment horizontal="center" vertical="center" wrapText="1"/>
    </xf>
    <xf numFmtId="4" fontId="76" fillId="7" borderId="28" xfId="0" applyNumberFormat="1" applyFont="1" applyFill="1" applyBorder="1" applyAlignment="1">
      <alignment horizontal="center" vertical="center" wrapText="1"/>
    </xf>
    <xf numFmtId="4" fontId="75" fillId="7" borderId="82" xfId="0" applyNumberFormat="1" applyFont="1" applyFill="1" applyBorder="1" applyAlignment="1">
      <alignment horizontal="center" vertical="center" wrapText="1"/>
    </xf>
    <xf numFmtId="4" fontId="75" fillId="7" borderId="90" xfId="0" applyNumberFormat="1" applyFont="1" applyFill="1" applyBorder="1" applyAlignment="1">
      <alignment horizontal="center" vertical="center" wrapText="1"/>
    </xf>
    <xf numFmtId="4" fontId="3" fillId="7" borderId="23" xfId="0" applyNumberFormat="1" applyFont="1" applyFill="1" applyBorder="1" applyAlignment="1">
      <alignment horizontal="center" vertical="center" wrapText="1"/>
    </xf>
    <xf numFmtId="4" fontId="3" fillId="7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7" borderId="25" xfId="0" applyNumberFormat="1" applyFont="1" applyFill="1" applyBorder="1" applyAlignment="1" applyProtection="1">
      <alignment horizontal="center" vertical="center" wrapText="1"/>
      <protection locked="0"/>
    </xf>
    <xf numFmtId="4" fontId="76" fillId="7" borderId="39" xfId="0" applyNumberFormat="1" applyFont="1" applyFill="1" applyBorder="1" applyAlignment="1">
      <alignment horizontal="center" vertical="center" wrapText="1"/>
    </xf>
    <xf numFmtId="4" fontId="76" fillId="7" borderId="77" xfId="0" applyNumberFormat="1" applyFont="1" applyFill="1" applyBorder="1" applyAlignment="1">
      <alignment horizontal="center" vertical="center" wrapText="1"/>
    </xf>
    <xf numFmtId="0" fontId="178" fillId="7" borderId="113" xfId="0" applyNumberFormat="1" applyFont="1" applyFill="1" applyBorder="1" applyAlignment="1">
      <alignment horizontal="center" vertical="center"/>
    </xf>
    <xf numFmtId="0" fontId="178" fillId="7" borderId="0" xfId="0" applyFont="1" applyFill="1" applyBorder="1" applyAlignment="1">
      <alignment horizontal="left" wrapText="1"/>
    </xf>
    <xf numFmtId="4" fontId="178" fillId="7" borderId="69" xfId="0" applyNumberFormat="1" applyFont="1" applyFill="1" applyBorder="1" applyAlignment="1">
      <alignment horizontal="center" vertical="center" wrapText="1"/>
    </xf>
    <xf numFmtId="4" fontId="178" fillId="0" borderId="33" xfId="0" applyNumberFormat="1" applyFont="1" applyFill="1" applyBorder="1" applyAlignment="1">
      <alignment horizontal="center" vertical="center" wrapText="1"/>
    </xf>
    <xf numFmtId="4" fontId="178" fillId="50" borderId="19" xfId="0" applyNumberFormat="1" applyFont="1" applyFill="1" applyBorder="1" applyAlignment="1" applyProtection="1">
      <alignment horizontal="center" vertical="center"/>
      <protection/>
    </xf>
    <xf numFmtId="4" fontId="178" fillId="0" borderId="20" xfId="0" applyNumberFormat="1" applyFont="1" applyFill="1" applyBorder="1" applyAlignment="1" applyProtection="1">
      <alignment horizontal="center" vertical="center"/>
      <protection/>
    </xf>
    <xf numFmtId="4" fontId="178" fillId="0" borderId="21" xfId="0" applyNumberFormat="1" applyFont="1" applyFill="1" applyBorder="1" applyAlignment="1" applyProtection="1">
      <alignment horizontal="center" vertical="center"/>
      <protection/>
    </xf>
    <xf numFmtId="4" fontId="178" fillId="11" borderId="47" xfId="0" applyNumberFormat="1" applyFont="1" applyFill="1" applyBorder="1" applyAlignment="1" applyProtection="1">
      <alignment horizontal="center" vertical="center"/>
      <protection/>
    </xf>
    <xf numFmtId="4" fontId="178" fillId="0" borderId="48" xfId="0" applyNumberFormat="1" applyFont="1" applyFill="1" applyBorder="1" applyAlignment="1" applyProtection="1">
      <alignment horizontal="center" vertical="center"/>
      <protection/>
    </xf>
    <xf numFmtId="4" fontId="178" fillId="0" borderId="74" xfId="0" applyNumberFormat="1" applyFont="1" applyFill="1" applyBorder="1" applyAlignment="1" applyProtection="1">
      <alignment horizontal="center" vertical="center"/>
      <protection/>
    </xf>
    <xf numFmtId="0" fontId="179" fillId="0" borderId="0" xfId="0" applyFont="1" applyFill="1" applyAlignment="1">
      <alignment horizontal="center"/>
    </xf>
    <xf numFmtId="4" fontId="102" fillId="7" borderId="95" xfId="0" applyNumberFormat="1" applyFont="1" applyFill="1" applyBorder="1" applyAlignment="1">
      <alignment horizontal="center"/>
    </xf>
    <xf numFmtId="4" fontId="75" fillId="7" borderId="47" xfId="0" applyNumberFormat="1" applyFont="1" applyFill="1" applyBorder="1" applyAlignment="1">
      <alignment horizontal="center"/>
    </xf>
    <xf numFmtId="4" fontId="75" fillId="7" borderId="45" xfId="0" applyNumberFormat="1" applyFont="1" applyFill="1" applyBorder="1" applyAlignment="1">
      <alignment horizontal="center"/>
    </xf>
    <xf numFmtId="0" fontId="76" fillId="7" borderId="113" xfId="0" applyFont="1" applyFill="1" applyBorder="1" applyAlignment="1">
      <alignment horizontal="center" vertical="center"/>
    </xf>
    <xf numFmtId="0" fontId="75" fillId="7" borderId="113" xfId="0" applyFont="1" applyFill="1" applyBorder="1" applyAlignment="1">
      <alignment horizontal="left" wrapText="1"/>
    </xf>
    <xf numFmtId="0" fontId="75" fillId="7" borderId="113" xfId="0" applyFont="1" applyFill="1" applyBorder="1" applyAlignment="1">
      <alignment horizontal="center"/>
    </xf>
    <xf numFmtId="4" fontId="75" fillId="7" borderId="33" xfId="0" applyNumberFormat="1" applyFont="1" applyFill="1" applyBorder="1" applyAlignment="1">
      <alignment horizontal="center"/>
    </xf>
    <xf numFmtId="4" fontId="75" fillId="50" borderId="33" xfId="0" applyNumberFormat="1" applyFont="1" applyFill="1" applyBorder="1" applyAlignment="1" applyProtection="1">
      <alignment horizontal="center"/>
      <protection/>
    </xf>
    <xf numFmtId="4" fontId="75" fillId="0" borderId="103" xfId="0" applyNumberFormat="1" applyFont="1" applyFill="1" applyBorder="1" applyAlignment="1" applyProtection="1">
      <alignment horizontal="center"/>
      <protection/>
    </xf>
    <xf numFmtId="4" fontId="75" fillId="0" borderId="25" xfId="0" applyNumberFormat="1" applyFont="1" applyFill="1" applyBorder="1" applyAlignment="1" applyProtection="1">
      <alignment horizontal="center"/>
      <protection/>
    </xf>
    <xf numFmtId="4" fontId="75" fillId="11" borderId="33" xfId="0" applyNumberFormat="1" applyFont="1" applyFill="1" applyBorder="1" applyAlignment="1" applyProtection="1">
      <alignment horizontal="center"/>
      <protection/>
    </xf>
    <xf numFmtId="0" fontId="76" fillId="7" borderId="31" xfId="0" applyFont="1" applyFill="1" applyBorder="1" applyAlignment="1">
      <alignment horizontal="center" vertical="center"/>
    </xf>
    <xf numFmtId="0" fontId="102" fillId="7" borderId="55" xfId="0" applyFont="1" applyFill="1" applyBorder="1" applyAlignment="1">
      <alignment horizontal="left" wrapText="1"/>
    </xf>
    <xf numFmtId="0" fontId="76" fillId="7" borderId="55" xfId="0" applyFont="1" applyFill="1" applyBorder="1" applyAlignment="1">
      <alignment horizontal="left" wrapText="1"/>
    </xf>
    <xf numFmtId="0" fontId="76" fillId="7" borderId="58" xfId="0" applyFont="1" applyFill="1" applyBorder="1" applyAlignment="1">
      <alignment horizontal="left" wrapText="1"/>
    </xf>
    <xf numFmtId="0" fontId="102" fillId="7" borderId="75" xfId="0" applyFont="1" applyFill="1" applyBorder="1" applyAlignment="1">
      <alignment horizontal="center"/>
    </xf>
    <xf numFmtId="0" fontId="178" fillId="7" borderId="113" xfId="0" applyFont="1" applyFill="1" applyBorder="1" applyAlignment="1">
      <alignment horizontal="center" vertical="center" wrapText="1"/>
    </xf>
    <xf numFmtId="0" fontId="4" fillId="7" borderId="30" xfId="0" applyFont="1" applyFill="1" applyBorder="1" applyAlignment="1">
      <alignment horizontal="center" vertical="center"/>
    </xf>
    <xf numFmtId="0" fontId="76" fillId="7" borderId="71" xfId="0" applyFont="1" applyFill="1" applyBorder="1" applyAlignment="1">
      <alignment horizontal="center" vertical="center"/>
    </xf>
    <xf numFmtId="0" fontId="4" fillId="7" borderId="78" xfId="0" applyFont="1" applyFill="1" applyBorder="1" applyAlignment="1">
      <alignment horizontal="center" vertical="center"/>
    </xf>
    <xf numFmtId="4" fontId="75" fillId="7" borderId="63" xfId="0" applyNumberFormat="1" applyFont="1" applyFill="1" applyBorder="1" applyAlignment="1">
      <alignment horizontal="center" vertical="center"/>
    </xf>
    <xf numFmtId="4" fontId="75" fillId="7" borderId="71" xfId="0" applyNumberFormat="1" applyFont="1" applyFill="1" applyBorder="1" applyAlignment="1" applyProtection="1">
      <alignment horizontal="center" vertical="center"/>
      <protection locked="0"/>
    </xf>
    <xf numFmtId="4" fontId="75" fillId="7" borderId="72" xfId="0" applyNumberFormat="1" applyFont="1" applyFill="1" applyBorder="1" applyAlignment="1" applyProtection="1">
      <alignment horizontal="center" vertical="center"/>
      <protection locked="0"/>
    </xf>
    <xf numFmtId="0" fontId="75" fillId="7" borderId="94" xfId="0" applyFont="1" applyFill="1" applyBorder="1" applyAlignment="1">
      <alignment horizontal="center" vertical="center"/>
    </xf>
    <xf numFmtId="0" fontId="111" fillId="7" borderId="100" xfId="0" applyFont="1" applyFill="1" applyBorder="1" applyAlignment="1">
      <alignment/>
    </xf>
    <xf numFmtId="0" fontId="77" fillId="7" borderId="22" xfId="0" applyFont="1" applyFill="1" applyBorder="1" applyAlignment="1">
      <alignment horizontal="center" vertical="center"/>
    </xf>
    <xf numFmtId="4" fontId="75" fillId="7" borderId="100" xfId="0" applyNumberFormat="1" applyFont="1" applyFill="1" applyBorder="1" applyAlignment="1">
      <alignment horizontal="center" vertical="center"/>
    </xf>
    <xf numFmtId="4" fontId="75" fillId="50" borderId="28" xfId="0" applyNumberFormat="1" applyFont="1" applyFill="1" applyBorder="1" applyAlignment="1" applyProtection="1">
      <alignment horizontal="center" vertical="center"/>
      <protection/>
    </xf>
    <xf numFmtId="4" fontId="75" fillId="11" borderId="28" xfId="0" applyNumberFormat="1" applyFont="1" applyFill="1" applyBorder="1" applyAlignment="1" applyProtection="1">
      <alignment horizontal="center" vertical="center"/>
      <protection/>
    </xf>
    <xf numFmtId="4" fontId="75" fillId="7" borderId="45" xfId="0" applyNumberFormat="1" applyFont="1" applyFill="1" applyBorder="1" applyAlignment="1">
      <alignment horizontal="center" vertical="center"/>
    </xf>
    <xf numFmtId="0" fontId="4" fillId="7" borderId="57" xfId="0" applyFont="1" applyFill="1" applyBorder="1" applyAlignment="1">
      <alignment/>
    </xf>
    <xf numFmtId="0" fontId="4" fillId="7" borderId="64" xfId="0" applyFont="1" applyFill="1" applyBorder="1" applyAlignment="1">
      <alignment/>
    </xf>
    <xf numFmtId="4" fontId="75" fillId="7" borderId="94" xfId="0" applyNumberFormat="1" applyFont="1" applyFill="1" applyBorder="1" applyAlignment="1">
      <alignment horizontal="center" vertical="center" wrapText="1"/>
    </xf>
    <xf numFmtId="4" fontId="76" fillId="50" borderId="31" xfId="0" applyNumberFormat="1" applyFont="1" applyFill="1" applyBorder="1" applyAlignment="1" applyProtection="1">
      <alignment horizontal="center" vertical="center"/>
      <protection/>
    </xf>
    <xf numFmtId="4" fontId="76" fillId="50" borderId="32" xfId="0" applyNumberFormat="1" applyFont="1" applyFill="1" applyBorder="1" applyAlignment="1" applyProtection="1">
      <alignment horizontal="center" vertical="center"/>
      <protection/>
    </xf>
    <xf numFmtId="4" fontId="76" fillId="50" borderId="20" xfId="0" applyNumberFormat="1" applyFont="1" applyFill="1" applyBorder="1" applyAlignment="1" applyProtection="1">
      <alignment horizontal="center" vertical="center"/>
      <protection/>
    </xf>
    <xf numFmtId="4" fontId="76" fillId="50" borderId="21" xfId="0" applyNumberFormat="1" applyFont="1" applyFill="1" applyBorder="1" applyAlignment="1" applyProtection="1">
      <alignment horizontal="center" vertical="center"/>
      <protection/>
    </xf>
    <xf numFmtId="4" fontId="76" fillId="50" borderId="27" xfId="0" applyNumberFormat="1" applyFont="1" applyFill="1" applyBorder="1" applyAlignment="1" applyProtection="1">
      <alignment horizontal="center" vertical="center"/>
      <protection/>
    </xf>
    <xf numFmtId="4" fontId="76" fillId="50" borderId="28" xfId="0" applyNumberFormat="1" applyFont="1" applyFill="1" applyBorder="1" applyAlignment="1" applyProtection="1">
      <alignment horizontal="center" vertical="center"/>
      <protection/>
    </xf>
    <xf numFmtId="4" fontId="76" fillId="50" borderId="29" xfId="0" applyNumberFormat="1" applyFont="1" applyFill="1" applyBorder="1" applyAlignment="1" applyProtection="1">
      <alignment horizontal="center" vertical="center"/>
      <protection/>
    </xf>
    <xf numFmtId="4" fontId="76" fillId="11" borderId="31" xfId="0" applyNumberFormat="1" applyFont="1" applyFill="1" applyBorder="1" applyAlignment="1" applyProtection="1">
      <alignment horizontal="center" vertical="center"/>
      <protection/>
    </xf>
    <xf numFmtId="4" fontId="76" fillId="11" borderId="32" xfId="0" applyNumberFormat="1" applyFont="1" applyFill="1" applyBorder="1" applyAlignment="1" applyProtection="1">
      <alignment horizontal="center" vertical="center"/>
      <protection/>
    </xf>
    <xf numFmtId="4" fontId="76" fillId="11" borderId="20" xfId="0" applyNumberFormat="1" applyFont="1" applyFill="1" applyBorder="1" applyAlignment="1" applyProtection="1">
      <alignment horizontal="center" vertical="center"/>
      <protection/>
    </xf>
    <xf numFmtId="4" fontId="76" fillId="11" borderId="21" xfId="0" applyNumberFormat="1" applyFont="1" applyFill="1" applyBorder="1" applyAlignment="1" applyProtection="1">
      <alignment horizontal="center" vertical="center"/>
      <protection/>
    </xf>
    <xf numFmtId="4" fontId="76" fillId="11" borderId="27" xfId="0" applyNumberFormat="1" applyFont="1" applyFill="1" applyBorder="1" applyAlignment="1" applyProtection="1">
      <alignment horizontal="center" vertical="center"/>
      <protection/>
    </xf>
    <xf numFmtId="4" fontId="76" fillId="11" borderId="28" xfId="0" applyNumberFormat="1" applyFont="1" applyFill="1" applyBorder="1" applyAlignment="1" applyProtection="1">
      <alignment horizontal="center" vertical="center"/>
      <protection/>
    </xf>
    <xf numFmtId="4" fontId="76" fillId="11" borderId="29" xfId="0" applyNumberFormat="1" applyFont="1" applyFill="1" applyBorder="1" applyAlignment="1" applyProtection="1">
      <alignment horizontal="center" vertical="center"/>
      <protection/>
    </xf>
    <xf numFmtId="4" fontId="76" fillId="11" borderId="19" xfId="0" applyNumberFormat="1" applyFont="1" applyFill="1" applyBorder="1" applyAlignment="1" applyProtection="1">
      <alignment horizontal="center" vertical="center" wrapText="1"/>
      <protection/>
    </xf>
    <xf numFmtId="4" fontId="76" fillId="11" borderId="20" xfId="0" applyNumberFormat="1" applyFont="1" applyFill="1" applyBorder="1" applyAlignment="1" applyProtection="1">
      <alignment horizontal="center" vertical="center" wrapText="1"/>
      <protection/>
    </xf>
    <xf numFmtId="4" fontId="76" fillId="11" borderId="21" xfId="0" applyNumberFormat="1" applyFont="1" applyFill="1" applyBorder="1" applyAlignment="1" applyProtection="1">
      <alignment horizontal="center" vertical="center" wrapText="1"/>
      <protection/>
    </xf>
    <xf numFmtId="4" fontId="76" fillId="11" borderId="27" xfId="0" applyNumberFormat="1" applyFont="1" applyFill="1" applyBorder="1" applyAlignment="1" applyProtection="1">
      <alignment horizontal="center" vertical="center" wrapText="1"/>
      <protection/>
    </xf>
    <xf numFmtId="4" fontId="76" fillId="11" borderId="28" xfId="0" applyNumberFormat="1" applyFont="1" applyFill="1" applyBorder="1" applyAlignment="1" applyProtection="1">
      <alignment horizontal="center" vertical="center" wrapText="1"/>
      <protection/>
    </xf>
    <xf numFmtId="4" fontId="76" fillId="11" borderId="29" xfId="0" applyNumberFormat="1" applyFont="1" applyFill="1" applyBorder="1" applyAlignment="1" applyProtection="1">
      <alignment horizontal="center" vertical="center" wrapText="1"/>
      <protection/>
    </xf>
    <xf numFmtId="4" fontId="75" fillId="11" borderId="104" xfId="0" applyNumberFormat="1" applyFont="1" applyFill="1" applyBorder="1" applyAlignment="1" applyProtection="1">
      <alignment horizontal="center" vertical="center" wrapText="1"/>
      <protection/>
    </xf>
    <xf numFmtId="4" fontId="76" fillId="11" borderId="66" xfId="0" applyNumberFormat="1" applyFont="1" applyFill="1" applyBorder="1" applyAlignment="1" applyProtection="1">
      <alignment horizontal="center" vertical="center" wrapText="1"/>
      <protection/>
    </xf>
    <xf numFmtId="4" fontId="76" fillId="11" borderId="68" xfId="0" applyNumberFormat="1" applyFont="1" applyFill="1" applyBorder="1" applyAlignment="1" applyProtection="1">
      <alignment horizontal="center" vertical="center" wrapText="1"/>
      <protection/>
    </xf>
    <xf numFmtId="4" fontId="76" fillId="11" borderId="70" xfId="0" applyNumberFormat="1" applyFont="1" applyFill="1" applyBorder="1" applyAlignment="1" applyProtection="1">
      <alignment horizontal="center" vertical="center" wrapText="1"/>
      <protection/>
    </xf>
    <xf numFmtId="4" fontId="3" fillId="50" borderId="23" xfId="0" applyNumberFormat="1" applyFont="1" applyFill="1" applyBorder="1" applyAlignment="1" applyProtection="1">
      <alignment horizontal="center" vertical="center"/>
      <protection/>
    </xf>
    <xf numFmtId="4" fontId="3" fillId="50" borderId="24" xfId="0" applyNumberFormat="1" applyFont="1" applyFill="1" applyBorder="1" applyAlignment="1" applyProtection="1">
      <alignment horizontal="center" vertical="center"/>
      <protection/>
    </xf>
    <xf numFmtId="4" fontId="3" fillId="50" borderId="25" xfId="0" applyNumberFormat="1" applyFont="1" applyFill="1" applyBorder="1" applyAlignment="1" applyProtection="1">
      <alignment horizontal="center" vertical="center"/>
      <protection/>
    </xf>
    <xf numFmtId="4" fontId="76" fillId="50" borderId="31" xfId="0" applyNumberFormat="1" applyFont="1" applyFill="1" applyBorder="1" applyAlignment="1" applyProtection="1">
      <alignment horizontal="center" vertical="center" wrapText="1"/>
      <protection/>
    </xf>
    <xf numFmtId="4" fontId="76" fillId="50" borderId="19" xfId="0" applyNumberFormat="1" applyFont="1" applyFill="1" applyBorder="1" applyAlignment="1" applyProtection="1">
      <alignment horizontal="center" vertical="center" wrapText="1"/>
      <protection/>
    </xf>
    <xf numFmtId="4" fontId="76" fillId="50" borderId="20" xfId="0" applyNumberFormat="1" applyFont="1" applyFill="1" applyBorder="1" applyAlignment="1" applyProtection="1">
      <alignment horizontal="center" vertical="center" wrapText="1"/>
      <protection/>
    </xf>
    <xf numFmtId="4" fontId="76" fillId="50" borderId="21" xfId="0" applyNumberFormat="1" applyFont="1" applyFill="1" applyBorder="1" applyAlignment="1" applyProtection="1">
      <alignment horizontal="center" vertical="center" wrapText="1"/>
      <protection/>
    </xf>
    <xf numFmtId="4" fontId="76" fillId="50" borderId="27" xfId="0" applyNumberFormat="1" applyFont="1" applyFill="1" applyBorder="1" applyAlignment="1" applyProtection="1">
      <alignment horizontal="center" vertical="center" wrapText="1"/>
      <protection/>
    </xf>
    <xf numFmtId="4" fontId="76" fillId="50" borderId="28" xfId="0" applyNumberFormat="1" applyFont="1" applyFill="1" applyBorder="1" applyAlignment="1" applyProtection="1">
      <alignment horizontal="center" vertical="center" wrapText="1"/>
      <protection/>
    </xf>
    <xf numFmtId="4" fontId="76" fillId="0" borderId="29" xfId="0" applyNumberFormat="1" applyFont="1" applyFill="1" applyBorder="1" applyAlignment="1" applyProtection="1">
      <alignment horizontal="center" vertical="center" wrapText="1"/>
      <protection/>
    </xf>
    <xf numFmtId="4" fontId="75" fillId="11" borderId="27" xfId="0" applyNumberFormat="1" applyFont="1" applyFill="1" applyBorder="1" applyAlignment="1" applyProtection="1">
      <alignment horizontal="center" vertical="center"/>
      <protection/>
    </xf>
    <xf numFmtId="4" fontId="75" fillId="11" borderId="29" xfId="0" applyNumberFormat="1" applyFont="1" applyFill="1" applyBorder="1" applyAlignment="1" applyProtection="1">
      <alignment horizontal="center" vertical="center"/>
      <protection/>
    </xf>
    <xf numFmtId="4" fontId="75" fillId="7" borderId="55" xfId="0" applyNumberFormat="1" applyFont="1" applyFill="1" applyBorder="1" applyAlignment="1">
      <alignment horizontal="center" vertical="center"/>
    </xf>
    <xf numFmtId="4" fontId="75" fillId="50" borderId="27" xfId="0" applyNumberFormat="1" applyFont="1" applyFill="1" applyBorder="1" applyAlignment="1" applyProtection="1">
      <alignment horizontal="center" vertical="center"/>
      <protection/>
    </xf>
    <xf numFmtId="4" fontId="75" fillId="50" borderId="29" xfId="0" applyNumberFormat="1" applyFont="1" applyFill="1" applyBorder="1" applyAlignment="1" applyProtection="1">
      <alignment horizontal="center" vertical="center"/>
      <protection/>
    </xf>
    <xf numFmtId="4" fontId="75" fillId="50" borderId="91" xfId="0" applyNumberFormat="1" applyFont="1" applyFill="1" applyBorder="1" applyAlignment="1" applyProtection="1">
      <alignment horizontal="center" vertical="center"/>
      <protection/>
    </xf>
    <xf numFmtId="4" fontId="75" fillId="50" borderId="92" xfId="0" applyNumberFormat="1" applyFont="1" applyFill="1" applyBorder="1" applyAlignment="1" applyProtection="1">
      <alignment horizontal="center" vertical="center"/>
      <protection/>
    </xf>
    <xf numFmtId="4" fontId="75" fillId="50" borderId="93" xfId="0" applyNumberFormat="1" applyFont="1" applyFill="1" applyBorder="1" applyAlignment="1" applyProtection="1">
      <alignment horizontal="center" vertical="center"/>
      <protection/>
    </xf>
    <xf numFmtId="4" fontId="75" fillId="11" borderId="91" xfId="0" applyNumberFormat="1" applyFont="1" applyFill="1" applyBorder="1" applyAlignment="1" applyProtection="1">
      <alignment horizontal="center" vertical="center"/>
      <protection/>
    </xf>
    <xf numFmtId="4" fontId="75" fillId="11" borderId="92" xfId="0" applyNumberFormat="1" applyFont="1" applyFill="1" applyBorder="1" applyAlignment="1" applyProtection="1">
      <alignment horizontal="center" vertical="center"/>
      <protection/>
    </xf>
    <xf numFmtId="4" fontId="75" fillId="11" borderId="93" xfId="0" applyNumberFormat="1" applyFont="1" applyFill="1" applyBorder="1" applyAlignment="1" applyProtection="1">
      <alignment horizontal="center" vertical="center"/>
      <protection/>
    </xf>
    <xf numFmtId="4" fontId="76" fillId="0" borderId="20" xfId="0" applyNumberFormat="1" applyFont="1" applyFill="1" applyBorder="1" applyAlignment="1" applyProtection="1">
      <alignment horizontal="center" vertical="center" wrapText="1"/>
      <protection/>
    </xf>
    <xf numFmtId="4" fontId="76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76" fillId="0" borderId="55" xfId="0" applyFont="1" applyBorder="1" applyAlignment="1">
      <alignment/>
    </xf>
    <xf numFmtId="0" fontId="17" fillId="62" borderId="26" xfId="0" applyFont="1" applyFill="1" applyBorder="1" applyAlignment="1">
      <alignment horizontal="left" wrapText="1"/>
    </xf>
    <xf numFmtId="0" fontId="123" fillId="62" borderId="30" xfId="0" applyFont="1" applyFill="1" applyBorder="1" applyAlignment="1">
      <alignment horizontal="right" wrapText="1"/>
    </xf>
    <xf numFmtId="0" fontId="17" fillId="62" borderId="30" xfId="0" applyFont="1" applyFill="1" applyBorder="1" applyAlignment="1">
      <alignment horizontal="left" wrapText="1"/>
    </xf>
    <xf numFmtId="0" fontId="123" fillId="62" borderId="78" xfId="0" applyFont="1" applyFill="1" applyBorder="1" applyAlignment="1">
      <alignment horizontal="right" wrapText="1"/>
    </xf>
    <xf numFmtId="0" fontId="17" fillId="62" borderId="75" xfId="0" applyFont="1" applyFill="1" applyBorder="1" applyAlignment="1">
      <alignment horizontal="left" wrapText="1"/>
    </xf>
    <xf numFmtId="0" fontId="17" fillId="62" borderId="34" xfId="0" applyFont="1" applyFill="1" applyBorder="1" applyAlignment="1">
      <alignment horizontal="left" wrapText="1"/>
    </xf>
    <xf numFmtId="0" fontId="17" fillId="0" borderId="0" xfId="0" applyFont="1" applyAlignment="1">
      <alignment horizontal="center"/>
    </xf>
    <xf numFmtId="0" fontId="64" fillId="59" borderId="0" xfId="0" applyFont="1" applyFill="1" applyAlignment="1">
      <alignment horizontal="left" vertical="center" wrapText="1"/>
    </xf>
    <xf numFmtId="0" fontId="17" fillId="59" borderId="0" xfId="0" applyFont="1" applyFill="1" applyAlignment="1">
      <alignment horizontal="center" vertical="center" wrapText="1"/>
    </xf>
    <xf numFmtId="4" fontId="64" fillId="59" borderId="0" xfId="0" applyNumberFormat="1" applyFont="1" applyFill="1" applyAlignment="1">
      <alignment wrapText="1"/>
    </xf>
    <xf numFmtId="0" fontId="7" fillId="59" borderId="0" xfId="0" applyFont="1" applyFill="1" applyAlignment="1">
      <alignment/>
    </xf>
    <xf numFmtId="0" fontId="17" fillId="62" borderId="56" xfId="0" applyFont="1" applyFill="1" applyBorder="1" applyAlignment="1">
      <alignment horizontal="center"/>
    </xf>
    <xf numFmtId="4" fontId="17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4" fontId="17" fillId="0" borderId="77" xfId="0" applyNumberFormat="1" applyFont="1" applyBorder="1" applyAlignment="1">
      <alignment horizontal="center"/>
    </xf>
    <xf numFmtId="4" fontId="17" fillId="0" borderId="28" xfId="0" applyNumberFormat="1" applyFont="1" applyBorder="1" applyAlignment="1">
      <alignment horizontal="center"/>
    </xf>
    <xf numFmtId="4" fontId="17" fillId="0" borderId="29" xfId="0" applyNumberFormat="1" applyFont="1" applyBorder="1" applyAlignment="1">
      <alignment horizontal="center"/>
    </xf>
    <xf numFmtId="0" fontId="7" fillId="62" borderId="59" xfId="0" applyFont="1" applyFill="1" applyBorder="1" applyAlignment="1">
      <alignment horizontal="center"/>
    </xf>
    <xf numFmtId="4" fontId="7" fillId="0" borderId="41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0" fontId="17" fillId="62" borderId="59" xfId="0" applyFont="1" applyFill="1" applyBorder="1" applyAlignment="1">
      <alignment horizontal="center"/>
    </xf>
    <xf numFmtId="4" fontId="17" fillId="0" borderId="41" xfId="0" applyNumberFormat="1" applyFont="1" applyBorder="1" applyAlignment="1">
      <alignment horizontal="center"/>
    </xf>
    <xf numFmtId="4" fontId="17" fillId="0" borderId="31" xfId="0" applyNumberFormat="1" applyFont="1" applyBorder="1" applyAlignment="1">
      <alignment horizontal="center"/>
    </xf>
    <xf numFmtId="4" fontId="17" fillId="0" borderId="32" xfId="0" applyNumberFormat="1" applyFont="1" applyBorder="1" applyAlignment="1">
      <alignment horizontal="center"/>
    </xf>
    <xf numFmtId="0" fontId="123" fillId="62" borderId="30" xfId="0" applyFont="1" applyFill="1" applyBorder="1" applyAlignment="1">
      <alignment horizontal="left" wrapText="1"/>
    </xf>
    <xf numFmtId="4" fontId="123" fillId="0" borderId="41" xfId="0" applyNumberFormat="1" applyFont="1" applyBorder="1" applyAlignment="1">
      <alignment horizontal="center"/>
    </xf>
    <xf numFmtId="4" fontId="123" fillId="0" borderId="31" xfId="0" applyNumberFormat="1" applyFont="1" applyBorder="1" applyAlignment="1">
      <alignment horizontal="center"/>
    </xf>
    <xf numFmtId="4" fontId="123" fillId="0" borderId="32" xfId="0" applyNumberFormat="1" applyFont="1" applyBorder="1" applyAlignment="1">
      <alignment horizontal="center"/>
    </xf>
    <xf numFmtId="0" fontId="7" fillId="62" borderId="86" xfId="0" applyFont="1" applyFill="1" applyBorder="1" applyAlignment="1">
      <alignment horizontal="center"/>
    </xf>
    <xf numFmtId="4" fontId="7" fillId="0" borderId="63" xfId="0" applyNumberFormat="1" applyFont="1" applyBorder="1" applyAlignment="1">
      <alignment horizontal="center"/>
    </xf>
    <xf numFmtId="4" fontId="7" fillId="0" borderId="71" xfId="0" applyNumberFormat="1" applyFont="1" applyBorder="1" applyAlignment="1">
      <alignment horizontal="center"/>
    </xf>
    <xf numFmtId="4" fontId="7" fillId="0" borderId="72" xfId="0" applyNumberFormat="1" applyFont="1" applyBorder="1" applyAlignment="1">
      <alignment horizontal="center"/>
    </xf>
    <xf numFmtId="0" fontId="7" fillId="62" borderId="65" xfId="0" applyFont="1" applyFill="1" applyBorder="1" applyAlignment="1">
      <alignment horizontal="center"/>
    </xf>
    <xf numFmtId="4" fontId="7" fillId="0" borderId="38" xfId="0" applyNumberFormat="1" applyFont="1" applyBorder="1" applyAlignment="1">
      <alignment horizontal="center"/>
    </xf>
    <xf numFmtId="4" fontId="7" fillId="0" borderId="39" xfId="0" applyNumberFormat="1" applyFont="1" applyBorder="1" applyAlignment="1">
      <alignment horizontal="center"/>
    </xf>
    <xf numFmtId="4" fontId="7" fillId="0" borderId="77" xfId="0" applyNumberFormat="1" applyFont="1" applyBorder="1" applyAlignment="1">
      <alignment horizontal="center"/>
    </xf>
    <xf numFmtId="0" fontId="7" fillId="62" borderId="53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17" fillId="7" borderId="19" xfId="0" applyFont="1" applyFill="1" applyBorder="1" applyAlignment="1">
      <alignment horizontal="center" vertical="top" wrapText="1"/>
    </xf>
    <xf numFmtId="0" fontId="17" fillId="7" borderId="20" xfId="0" applyFont="1" applyFill="1" applyBorder="1" applyAlignment="1">
      <alignment horizontal="center" vertical="top" wrapText="1"/>
    </xf>
    <xf numFmtId="0" fontId="17" fillId="7" borderId="21" xfId="0" applyFont="1" applyFill="1" applyBorder="1" applyAlignment="1">
      <alignment horizontal="center" vertical="top" wrapText="1"/>
    </xf>
    <xf numFmtId="0" fontId="17" fillId="7" borderId="46" xfId="0" applyFont="1" applyFill="1" applyBorder="1" applyAlignment="1">
      <alignment horizontal="center" vertical="top" wrapText="1"/>
    </xf>
    <xf numFmtId="0" fontId="17" fillId="50" borderId="19" xfId="0" applyFont="1" applyFill="1" applyBorder="1" applyAlignment="1">
      <alignment horizontal="center" vertical="top" wrapText="1"/>
    </xf>
    <xf numFmtId="0" fontId="17" fillId="50" borderId="20" xfId="0" applyFont="1" applyFill="1" applyBorder="1" applyAlignment="1">
      <alignment horizontal="center" vertical="top" wrapText="1"/>
    </xf>
    <xf numFmtId="0" fontId="17" fillId="50" borderId="21" xfId="0" applyFont="1" applyFill="1" applyBorder="1" applyAlignment="1">
      <alignment horizontal="center" vertical="top" wrapText="1"/>
    </xf>
    <xf numFmtId="0" fontId="17" fillId="7" borderId="56" xfId="0" applyFont="1" applyFill="1" applyBorder="1" applyAlignment="1">
      <alignment horizontal="center" vertical="center" wrapText="1"/>
    </xf>
    <xf numFmtId="0" fontId="25" fillId="7" borderId="56" xfId="0" applyFont="1" applyFill="1" applyBorder="1" applyAlignment="1">
      <alignment horizontal="left" vertical="center" wrapText="1"/>
    </xf>
    <xf numFmtId="4" fontId="17" fillId="56" borderId="27" xfId="0" applyNumberFormat="1" applyFont="1" applyFill="1" applyBorder="1" applyAlignment="1" applyProtection="1">
      <alignment horizontal="center" vertical="center"/>
      <protection locked="0"/>
    </xf>
    <xf numFmtId="4" fontId="17" fillId="56" borderId="28" xfId="0" applyNumberFormat="1" applyFont="1" applyFill="1" applyBorder="1" applyAlignment="1" applyProtection="1">
      <alignment horizontal="center" vertical="center"/>
      <protection locked="0"/>
    </xf>
    <xf numFmtId="4" fontId="17" fillId="56" borderId="29" xfId="0" applyNumberFormat="1" applyFont="1" applyFill="1" applyBorder="1" applyAlignment="1" applyProtection="1">
      <alignment horizontal="center" vertical="center"/>
      <protection locked="0"/>
    </xf>
    <xf numFmtId="4" fontId="17" fillId="50" borderId="27" xfId="0" applyNumberFormat="1" applyFont="1" applyFill="1" applyBorder="1" applyAlignment="1" applyProtection="1">
      <alignment horizontal="center" vertical="center"/>
      <protection locked="0"/>
    </xf>
    <xf numFmtId="4" fontId="67" fillId="56" borderId="62" xfId="0" applyNumberFormat="1" applyFont="1" applyFill="1" applyBorder="1" applyAlignment="1" applyProtection="1">
      <alignment horizontal="center" vertical="center"/>
      <protection locked="0"/>
    </xf>
    <xf numFmtId="4" fontId="17" fillId="50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>
      <alignment/>
    </xf>
    <xf numFmtId="0" fontId="7" fillId="0" borderId="77" xfId="0" applyFont="1" applyFill="1" applyBorder="1" applyAlignment="1">
      <alignment/>
    </xf>
    <xf numFmtId="0" fontId="17" fillId="7" borderId="59" xfId="0" applyFont="1" applyFill="1" applyBorder="1" applyAlignment="1">
      <alignment horizontal="center" vertical="center" wrapText="1"/>
    </xf>
    <xf numFmtId="0" fontId="17" fillId="7" borderId="59" xfId="0" applyFont="1" applyFill="1" applyBorder="1" applyAlignment="1">
      <alignment horizontal="left" vertical="center" wrapText="1"/>
    </xf>
    <xf numFmtId="4" fontId="17" fillId="56" borderId="41" xfId="0" applyNumberFormat="1" applyFont="1" applyFill="1" applyBorder="1" applyAlignment="1" applyProtection="1">
      <alignment horizontal="center" vertical="center" wrapText="1"/>
      <protection locked="0"/>
    </xf>
    <xf numFmtId="4" fontId="17" fillId="56" borderId="31" xfId="0" applyNumberFormat="1" applyFont="1" applyFill="1" applyBorder="1" applyAlignment="1" applyProtection="1">
      <alignment horizontal="center" vertical="center" wrapText="1"/>
      <protection locked="0"/>
    </xf>
    <xf numFmtId="4" fontId="17" fillId="56" borderId="32" xfId="0" applyNumberFormat="1" applyFont="1" applyFill="1" applyBorder="1" applyAlignment="1" applyProtection="1">
      <alignment horizontal="center" vertical="center" wrapText="1"/>
      <protection locked="0"/>
    </xf>
    <xf numFmtId="4" fontId="17" fillId="50" borderId="41" xfId="0" applyNumberFormat="1" applyFont="1" applyFill="1" applyBorder="1" applyAlignment="1" applyProtection="1">
      <alignment horizontal="center" vertical="center" wrapText="1"/>
      <protection locked="0"/>
    </xf>
    <xf numFmtId="4" fontId="17" fillId="56" borderId="5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123" fillId="7" borderId="59" xfId="0" applyFont="1" applyFill="1" applyBorder="1" applyAlignment="1">
      <alignment horizontal="left" vertical="center" wrapText="1"/>
    </xf>
    <xf numFmtId="4" fontId="123" fillId="56" borderId="41" xfId="0" applyNumberFormat="1" applyFont="1" applyFill="1" applyBorder="1" applyAlignment="1" applyProtection="1">
      <alignment horizontal="center" vertical="center"/>
      <protection/>
    </xf>
    <xf numFmtId="4" fontId="123" fillId="56" borderId="31" xfId="0" applyNumberFormat="1" applyFont="1" applyFill="1" applyBorder="1" applyAlignment="1" applyProtection="1">
      <alignment horizontal="center" vertical="center"/>
      <protection/>
    </xf>
    <xf numFmtId="4" fontId="123" fillId="56" borderId="32" xfId="0" applyNumberFormat="1" applyFont="1" applyFill="1" applyBorder="1" applyAlignment="1" applyProtection="1">
      <alignment horizontal="center" vertical="center"/>
      <protection/>
    </xf>
    <xf numFmtId="4" fontId="123" fillId="50" borderId="41" xfId="0" applyNumberFormat="1" applyFont="1" applyFill="1" applyBorder="1" applyAlignment="1" applyProtection="1">
      <alignment horizontal="center" vertical="center"/>
      <protection/>
    </xf>
    <xf numFmtId="4" fontId="123" fillId="56" borderId="31" xfId="0" applyNumberFormat="1" applyFont="1" applyFill="1" applyBorder="1" applyAlignment="1" applyProtection="1">
      <alignment horizontal="left" vertical="center" wrapText="1"/>
      <protection/>
    </xf>
    <xf numFmtId="4" fontId="123" fillId="56" borderId="57" xfId="0" applyNumberFormat="1" applyFont="1" applyFill="1" applyBorder="1" applyAlignment="1" applyProtection="1">
      <alignment horizontal="center" vertical="center"/>
      <protection/>
    </xf>
    <xf numFmtId="0" fontId="123" fillId="0" borderId="31" xfId="0" applyFont="1" applyFill="1" applyBorder="1" applyAlignment="1">
      <alignment/>
    </xf>
    <xf numFmtId="0" fontId="123" fillId="0" borderId="32" xfId="0" applyFont="1" applyFill="1" applyBorder="1" applyAlignment="1">
      <alignment/>
    </xf>
    <xf numFmtId="4" fontId="17" fillId="56" borderId="41" xfId="0" applyNumberFormat="1" applyFont="1" applyFill="1" applyBorder="1" applyAlignment="1" applyProtection="1">
      <alignment horizontal="center" vertical="center"/>
      <protection/>
    </xf>
    <xf numFmtId="4" fontId="17" fillId="56" borderId="31" xfId="0" applyNumberFormat="1" applyFont="1" applyFill="1" applyBorder="1" applyAlignment="1" applyProtection="1">
      <alignment horizontal="center" vertical="center"/>
      <protection/>
    </xf>
    <xf numFmtId="4" fontId="17" fillId="56" borderId="32" xfId="0" applyNumberFormat="1" applyFont="1" applyFill="1" applyBorder="1" applyAlignment="1" applyProtection="1">
      <alignment horizontal="center" vertical="center"/>
      <protection/>
    </xf>
    <xf numFmtId="4" fontId="17" fillId="50" borderId="41" xfId="0" applyNumberFormat="1" applyFont="1" applyFill="1" applyBorder="1" applyAlignment="1" applyProtection="1">
      <alignment horizontal="center" vertical="center"/>
      <protection/>
    </xf>
    <xf numFmtId="4" fontId="17" fillId="56" borderId="57" xfId="0" applyNumberFormat="1" applyFont="1" applyFill="1" applyBorder="1" applyAlignment="1" applyProtection="1">
      <alignment horizontal="center" vertical="center"/>
      <protection/>
    </xf>
    <xf numFmtId="4" fontId="17" fillId="0" borderId="31" xfId="0" applyNumberFormat="1" applyFont="1" applyFill="1" applyBorder="1" applyAlignment="1" applyProtection="1">
      <alignment horizontal="center" vertical="center"/>
      <protection locked="0"/>
    </xf>
    <xf numFmtId="4" fontId="17" fillId="0" borderId="32" xfId="0" applyNumberFormat="1" applyFont="1" applyFill="1" applyBorder="1" applyAlignment="1" applyProtection="1">
      <alignment horizontal="center" vertical="center"/>
      <protection locked="0"/>
    </xf>
    <xf numFmtId="0" fontId="123" fillId="7" borderId="59" xfId="0" applyFont="1" applyFill="1" applyBorder="1" applyAlignment="1">
      <alignment horizontal="center" vertical="center" wrapText="1"/>
    </xf>
    <xf numFmtId="0" fontId="123" fillId="7" borderId="59" xfId="0" applyFont="1" applyFill="1" applyBorder="1" applyAlignment="1">
      <alignment horizontal="right" vertical="center"/>
    </xf>
    <xf numFmtId="4" fontId="123" fillId="56" borderId="41" xfId="0" applyNumberFormat="1" applyFont="1" applyFill="1" applyBorder="1" applyAlignment="1" applyProtection="1">
      <alignment horizontal="center" vertical="center"/>
      <protection locked="0"/>
    </xf>
    <xf numFmtId="4" fontId="67" fillId="56" borderId="31" xfId="0" applyNumberFormat="1" applyFont="1" applyFill="1" applyBorder="1" applyAlignment="1" applyProtection="1">
      <alignment horizontal="center" vertical="center"/>
      <protection locked="0"/>
    </xf>
    <xf numFmtId="4" fontId="67" fillId="56" borderId="32" xfId="0" applyNumberFormat="1" applyFont="1" applyFill="1" applyBorder="1" applyAlignment="1" applyProtection="1">
      <alignment horizontal="center" vertical="center"/>
      <protection locked="0"/>
    </xf>
    <xf numFmtId="4" fontId="123" fillId="50" borderId="41" xfId="0" applyNumberFormat="1" applyFont="1" applyFill="1" applyBorder="1" applyAlignment="1" applyProtection="1">
      <alignment horizontal="center" vertical="center"/>
      <protection locked="0"/>
    </xf>
    <xf numFmtId="4" fontId="67" fillId="56" borderId="57" xfId="0" applyNumberFormat="1" applyFont="1" applyFill="1" applyBorder="1" applyAlignment="1" applyProtection="1">
      <alignment horizontal="center" vertical="center"/>
      <protection locked="0"/>
    </xf>
    <xf numFmtId="0" fontId="123" fillId="7" borderId="59" xfId="0" applyFont="1" applyFill="1" applyBorder="1" applyAlignment="1" applyProtection="1">
      <alignment horizontal="right" vertical="center"/>
      <protection locked="0"/>
    </xf>
    <xf numFmtId="4" fontId="67" fillId="56" borderId="41" xfId="0" applyNumberFormat="1" applyFont="1" applyFill="1" applyBorder="1" applyAlignment="1" applyProtection="1">
      <alignment horizontal="center" vertical="center"/>
      <protection locked="0"/>
    </xf>
    <xf numFmtId="4" fontId="67" fillId="50" borderId="41" xfId="0" applyNumberFormat="1" applyFont="1" applyFill="1" applyBorder="1" applyAlignment="1" applyProtection="1">
      <alignment horizontal="center" vertical="center"/>
      <protection locked="0"/>
    </xf>
    <xf numFmtId="4" fontId="17" fillId="56" borderId="41" xfId="0" applyNumberFormat="1" applyFont="1" applyFill="1" applyBorder="1" applyAlignment="1" applyProtection="1">
      <alignment horizontal="center" vertical="center"/>
      <protection locked="0"/>
    </xf>
    <xf numFmtId="4" fontId="17" fillId="56" borderId="31" xfId="0" applyNumberFormat="1" applyFont="1" applyFill="1" applyBorder="1" applyAlignment="1" applyProtection="1">
      <alignment horizontal="center" vertical="center"/>
      <protection locked="0"/>
    </xf>
    <xf numFmtId="4" fontId="17" fillId="56" borderId="32" xfId="0" applyNumberFormat="1" applyFont="1" applyFill="1" applyBorder="1" applyAlignment="1" applyProtection="1">
      <alignment horizontal="center" vertical="center"/>
      <protection locked="0"/>
    </xf>
    <xf numFmtId="4" fontId="17" fillId="56" borderId="57" xfId="0" applyNumberFormat="1" applyFont="1" applyFill="1" applyBorder="1" applyAlignment="1" applyProtection="1">
      <alignment horizontal="center" vertical="center"/>
      <protection locked="0"/>
    </xf>
    <xf numFmtId="2" fontId="17" fillId="0" borderId="31" xfId="0" applyNumberFormat="1" applyFont="1" applyFill="1" applyBorder="1" applyAlignment="1">
      <alignment horizontal="center"/>
    </xf>
    <xf numFmtId="2" fontId="17" fillId="0" borderId="32" xfId="0" applyNumberFormat="1" applyFont="1" applyFill="1" applyBorder="1" applyAlignment="1">
      <alignment horizontal="center"/>
    </xf>
    <xf numFmtId="4" fontId="123" fillId="56" borderId="31" xfId="0" applyNumberFormat="1" applyFont="1" applyFill="1" applyBorder="1" applyAlignment="1" applyProtection="1">
      <alignment horizontal="center" vertical="center"/>
      <protection locked="0"/>
    </xf>
    <xf numFmtId="4" fontId="123" fillId="56" borderId="32" xfId="0" applyNumberFormat="1" applyFont="1" applyFill="1" applyBorder="1" applyAlignment="1" applyProtection="1">
      <alignment horizontal="center" vertical="center"/>
      <protection locked="0"/>
    </xf>
    <xf numFmtId="4" fontId="123" fillId="56" borderId="57" xfId="0" applyNumberFormat="1" applyFont="1" applyFill="1" applyBorder="1" applyAlignment="1" applyProtection="1">
      <alignment horizontal="center" vertical="center"/>
      <protection locked="0"/>
    </xf>
    <xf numFmtId="2" fontId="17" fillId="0" borderId="31" xfId="0" applyNumberFormat="1" applyFont="1" applyFill="1" applyBorder="1" applyAlignment="1">
      <alignment horizontal="center" vertical="center"/>
    </xf>
    <xf numFmtId="2" fontId="17" fillId="0" borderId="32" xfId="0" applyNumberFormat="1" applyFont="1" applyFill="1" applyBorder="1" applyAlignment="1">
      <alignment horizontal="center" vertical="center"/>
    </xf>
    <xf numFmtId="4" fontId="123" fillId="56" borderId="41" xfId="0" applyNumberFormat="1" applyFont="1" applyFill="1" applyBorder="1" applyAlignment="1" applyProtection="1">
      <alignment horizontal="center" vertical="center" wrapText="1"/>
      <protection locked="0"/>
    </xf>
    <xf numFmtId="4" fontId="123" fillId="56" borderId="31" xfId="0" applyNumberFormat="1" applyFont="1" applyFill="1" applyBorder="1" applyAlignment="1" applyProtection="1">
      <alignment horizontal="center" vertical="center" wrapText="1"/>
      <protection locked="0"/>
    </xf>
    <xf numFmtId="4" fontId="123" fillId="56" borderId="32" xfId="0" applyNumberFormat="1" applyFont="1" applyFill="1" applyBorder="1" applyAlignment="1" applyProtection="1">
      <alignment horizontal="center" vertical="center" wrapText="1"/>
      <protection locked="0"/>
    </xf>
    <xf numFmtId="4" fontId="123" fillId="50" borderId="41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89" xfId="0" applyFont="1" applyFill="1" applyBorder="1" applyAlignment="1">
      <alignment horizontal="center" vertical="center" wrapText="1"/>
    </xf>
    <xf numFmtId="0" fontId="17" fillId="7" borderId="89" xfId="0" applyFont="1" applyFill="1" applyBorder="1" applyAlignment="1">
      <alignment horizontal="left" vertical="center" wrapText="1"/>
    </xf>
    <xf numFmtId="4" fontId="17" fillId="56" borderId="63" xfId="0" applyNumberFormat="1" applyFont="1" applyFill="1" applyBorder="1" applyAlignment="1" applyProtection="1">
      <alignment horizontal="center" vertical="center" wrapText="1"/>
      <protection locked="0"/>
    </xf>
    <xf numFmtId="4" fontId="17" fillId="56" borderId="71" xfId="0" applyNumberFormat="1" applyFont="1" applyFill="1" applyBorder="1" applyAlignment="1" applyProtection="1">
      <alignment horizontal="center" vertical="center" wrapText="1"/>
      <protection locked="0"/>
    </xf>
    <xf numFmtId="4" fontId="17" fillId="56" borderId="72" xfId="0" applyNumberFormat="1" applyFont="1" applyFill="1" applyBorder="1" applyAlignment="1" applyProtection="1">
      <alignment horizontal="center" vertical="center" wrapText="1"/>
      <protection locked="0"/>
    </xf>
    <xf numFmtId="4" fontId="17" fillId="50" borderId="91" xfId="0" applyNumberFormat="1" applyFont="1" applyFill="1" applyBorder="1" applyAlignment="1" applyProtection="1">
      <alignment horizontal="center" vertical="center" wrapText="1"/>
      <protection locked="0"/>
    </xf>
    <xf numFmtId="4" fontId="17" fillId="56" borderId="92" xfId="0" applyNumberFormat="1" applyFont="1" applyFill="1" applyBorder="1" applyAlignment="1" applyProtection="1">
      <alignment horizontal="center" vertical="center"/>
      <protection locked="0"/>
    </xf>
    <xf numFmtId="4" fontId="17" fillId="56" borderId="106" xfId="0" applyNumberFormat="1" applyFont="1" applyFill="1" applyBorder="1" applyAlignment="1" applyProtection="1">
      <alignment horizontal="center" vertical="center"/>
      <protection locked="0"/>
    </xf>
    <xf numFmtId="0" fontId="17" fillId="0" borderId="71" xfId="0" applyFont="1" applyFill="1" applyBorder="1" applyAlignment="1">
      <alignment/>
    </xf>
    <xf numFmtId="0" fontId="17" fillId="0" borderId="72" xfId="0" applyFont="1" applyFill="1" applyBorder="1" applyAlignment="1">
      <alignment/>
    </xf>
    <xf numFmtId="0" fontId="7" fillId="7" borderId="94" xfId="0" applyFont="1" applyFill="1" applyBorder="1" applyAlignment="1">
      <alignment horizontal="center"/>
    </xf>
    <xf numFmtId="0" fontId="17" fillId="7" borderId="94" xfId="0" applyFont="1" applyFill="1" applyBorder="1" applyAlignment="1">
      <alignment horizontal="left"/>
    </xf>
    <xf numFmtId="4" fontId="17" fillId="0" borderId="47" xfId="0" applyNumberFormat="1" applyFont="1" applyBorder="1" applyAlignment="1">
      <alignment horizontal="center"/>
    </xf>
    <xf numFmtId="4" fontId="17" fillId="0" borderId="48" xfId="0" applyNumberFormat="1" applyFont="1" applyBorder="1" applyAlignment="1">
      <alignment horizontal="center"/>
    </xf>
    <xf numFmtId="4" fontId="17" fillId="0" borderId="74" xfId="0" applyNumberFormat="1" applyFont="1" applyBorder="1" applyAlignment="1">
      <alignment horizontal="center"/>
    </xf>
    <xf numFmtId="4" fontId="17" fillId="50" borderId="47" xfId="0" applyNumberFormat="1" applyFont="1" applyFill="1" applyBorder="1" applyAlignment="1">
      <alignment/>
    </xf>
    <xf numFmtId="4" fontId="17" fillId="0" borderId="48" xfId="0" applyNumberFormat="1" applyFont="1" applyBorder="1" applyAlignment="1">
      <alignment/>
    </xf>
    <xf numFmtId="4" fontId="17" fillId="0" borderId="74" xfId="0" applyNumberFormat="1" applyFont="1" applyBorder="1" applyAlignment="1">
      <alignment/>
    </xf>
    <xf numFmtId="2" fontId="17" fillId="0" borderId="48" xfId="0" applyNumberFormat="1" applyFont="1" applyBorder="1" applyAlignment="1">
      <alignment horizontal="center"/>
    </xf>
    <xf numFmtId="2" fontId="17" fillId="0" borderId="74" xfId="0" applyNumberFormat="1" applyFont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 applyProtection="1">
      <alignment horizontal="left" wrapText="1"/>
      <protection locked="0"/>
    </xf>
    <xf numFmtId="0" fontId="180" fillId="0" borderId="0" xfId="0" applyFont="1" applyBorder="1" applyAlignment="1">
      <alignment horizontal="left" vertical="center"/>
    </xf>
    <xf numFmtId="0" fontId="17" fillId="50" borderId="19" xfId="0" applyFont="1" applyFill="1" applyBorder="1" applyAlignment="1">
      <alignment horizontal="center" vertical="center" wrapText="1"/>
    </xf>
    <xf numFmtId="0" fontId="17" fillId="50" borderId="61" xfId="0" applyFont="1" applyFill="1" applyBorder="1" applyAlignment="1">
      <alignment horizontal="center" vertical="center" wrapText="1"/>
    </xf>
    <xf numFmtId="0" fontId="7" fillId="7" borderId="65" xfId="0" applyFont="1" applyFill="1" applyBorder="1" applyAlignment="1">
      <alignment horizontal="center" vertical="center" wrapText="1"/>
    </xf>
    <xf numFmtId="0" fontId="7" fillId="7" borderId="75" xfId="0" applyFont="1" applyFill="1" applyBorder="1" applyAlignment="1">
      <alignment horizontal="left" vertical="center" wrapText="1"/>
    </xf>
    <xf numFmtId="2" fontId="7" fillId="56" borderId="38" xfId="0" applyNumberFormat="1" applyFont="1" applyFill="1" applyBorder="1" applyAlignment="1" applyProtection="1">
      <alignment horizontal="center" vertical="center" wrapText="1"/>
      <protection/>
    </xf>
    <xf numFmtId="4" fontId="7" fillId="56" borderId="39" xfId="0" applyNumberFormat="1" applyFont="1" applyFill="1" applyBorder="1" applyAlignment="1" applyProtection="1">
      <alignment vertical="center" wrapText="1"/>
      <protection/>
    </xf>
    <xf numFmtId="4" fontId="7" fillId="56" borderId="54" xfId="0" applyNumberFormat="1" applyFont="1" applyFill="1" applyBorder="1" applyAlignment="1" applyProtection="1">
      <alignment vertical="center" wrapText="1"/>
      <protection/>
    </xf>
    <xf numFmtId="0" fontId="7" fillId="7" borderId="56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left" vertical="center" wrapText="1"/>
    </xf>
    <xf numFmtId="0" fontId="7" fillId="7" borderId="59" xfId="0" applyFont="1" applyFill="1" applyBorder="1" applyAlignment="1">
      <alignment horizontal="center" vertical="center" wrapText="1"/>
    </xf>
    <xf numFmtId="2" fontId="7" fillId="56" borderId="41" xfId="0" applyNumberFormat="1" applyFont="1" applyFill="1" applyBorder="1" applyAlignment="1" applyProtection="1">
      <alignment vertical="center" wrapText="1"/>
      <protection/>
    </xf>
    <xf numFmtId="4" fontId="7" fillId="56" borderId="31" xfId="0" applyNumberFormat="1" applyFont="1" applyFill="1" applyBorder="1" applyAlignment="1" applyProtection="1">
      <alignment vertical="center" wrapText="1"/>
      <protection/>
    </xf>
    <xf numFmtId="4" fontId="7" fillId="56" borderId="57" xfId="0" applyNumberFormat="1" applyFont="1" applyFill="1" applyBorder="1" applyAlignment="1" applyProtection="1">
      <alignment vertical="center" wrapText="1"/>
      <protection/>
    </xf>
    <xf numFmtId="0" fontId="7" fillId="7" borderId="30" xfId="0" applyFont="1" applyFill="1" applyBorder="1" applyAlignment="1">
      <alignment horizontal="left" vertical="center" wrapText="1"/>
    </xf>
    <xf numFmtId="0" fontId="7" fillId="7" borderId="53" xfId="0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left" vertical="center" wrapText="1"/>
    </xf>
    <xf numFmtId="2" fontId="7" fillId="56" borderId="63" xfId="0" applyNumberFormat="1" applyFont="1" applyFill="1" applyBorder="1" applyAlignment="1" applyProtection="1">
      <alignment vertical="center" wrapText="1"/>
      <protection/>
    </xf>
    <xf numFmtId="10" fontId="7" fillId="56" borderId="71" xfId="119" applyNumberFormat="1" applyFont="1" applyFill="1" applyBorder="1" applyAlignment="1">
      <alignment vertical="center" wrapText="1"/>
    </xf>
    <xf numFmtId="10" fontId="7" fillId="56" borderId="64" xfId="119" applyNumberFormat="1" applyFont="1" applyFill="1" applyBorder="1" applyAlignment="1">
      <alignment vertical="center" wrapText="1"/>
    </xf>
    <xf numFmtId="0" fontId="17" fillId="7" borderId="94" xfId="0" applyFont="1" applyFill="1" applyBorder="1" applyAlignment="1">
      <alignment horizontal="left" vertical="center" wrapText="1"/>
    </xf>
    <xf numFmtId="0" fontId="17" fillId="7" borderId="22" xfId="0" applyFont="1" applyFill="1" applyBorder="1" applyAlignment="1">
      <alignment horizontal="left" vertical="center" wrapText="1"/>
    </xf>
    <xf numFmtId="0" fontId="17" fillId="7" borderId="22" xfId="0" applyFont="1" applyFill="1" applyBorder="1" applyAlignment="1">
      <alignment horizontal="center" vertical="center" wrapText="1"/>
    </xf>
    <xf numFmtId="2" fontId="7" fillId="56" borderId="47" xfId="0" applyNumberFormat="1" applyFont="1" applyFill="1" applyBorder="1" applyAlignment="1" applyProtection="1">
      <alignment vertical="center" wrapText="1"/>
      <protection/>
    </xf>
    <xf numFmtId="2" fontId="7" fillId="56" borderId="48" xfId="0" applyNumberFormat="1" applyFont="1" applyFill="1" applyBorder="1" applyAlignment="1" applyProtection="1">
      <alignment vertical="center" wrapText="1"/>
      <protection/>
    </xf>
    <xf numFmtId="2" fontId="7" fillId="56" borderId="84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Border="1" applyAlignment="1">
      <alignment horizontal="center" vertical="top"/>
    </xf>
    <xf numFmtId="0" fontId="7" fillId="63" borderId="20" xfId="0" applyFont="1" applyFill="1" applyBorder="1" applyAlignment="1">
      <alignment horizontal="center" vertical="center" wrapText="1"/>
    </xf>
    <xf numFmtId="0" fontId="7" fillId="63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76" fillId="0" borderId="0" xfId="0" applyFont="1" applyAlignment="1">
      <alignment horizontal="center" vertical="top"/>
    </xf>
    <xf numFmtId="0" fontId="76" fillId="0" borderId="28" xfId="0" applyFont="1" applyBorder="1" applyAlignment="1">
      <alignment/>
    </xf>
    <xf numFmtId="0" fontId="76" fillId="0" borderId="31" xfId="0" applyFont="1" applyBorder="1" applyAlignment="1">
      <alignment/>
    </xf>
    <xf numFmtId="0" fontId="75" fillId="0" borderId="0" xfId="0" applyFont="1" applyAlignment="1">
      <alignment horizontal="center"/>
    </xf>
    <xf numFmtId="182" fontId="75" fillId="0" borderId="0" xfId="0" applyNumberFormat="1" applyFont="1" applyAlignment="1">
      <alignment horizontal="center"/>
    </xf>
    <xf numFmtId="0" fontId="7" fillId="0" borderId="0" xfId="105" applyFont="1" applyFill="1" applyProtection="1">
      <alignment/>
      <protection/>
    </xf>
    <xf numFmtId="0" fontId="7" fillId="0" borderId="30" xfId="105" applyFont="1" applyFill="1" applyBorder="1" applyAlignment="1" applyProtection="1">
      <alignment horizontal="center"/>
      <protection/>
    </xf>
    <xf numFmtId="0" fontId="7" fillId="0" borderId="68" xfId="105" applyFont="1" applyFill="1" applyBorder="1" applyAlignment="1" applyProtection="1">
      <alignment horizontal="center" vertical="center" textRotation="90" wrapText="1"/>
      <protection/>
    </xf>
    <xf numFmtId="0" fontId="7" fillId="0" borderId="31" xfId="105" applyFont="1" applyFill="1" applyBorder="1" applyAlignment="1" applyProtection="1">
      <alignment horizontal="center" vertical="center" textRotation="90" wrapText="1"/>
      <protection/>
    </xf>
    <xf numFmtId="0" fontId="7" fillId="0" borderId="32" xfId="105" applyFont="1" applyFill="1" applyBorder="1" applyAlignment="1" applyProtection="1">
      <alignment horizontal="center" vertical="center" textRotation="90" wrapText="1"/>
      <protection/>
    </xf>
    <xf numFmtId="0" fontId="7" fillId="0" borderId="41" xfId="105" applyFont="1" applyFill="1" applyBorder="1" applyAlignment="1" applyProtection="1">
      <alignment horizontal="center" vertical="center" textRotation="90" wrapText="1"/>
      <protection/>
    </xf>
    <xf numFmtId="0" fontId="7" fillId="0" borderId="68" xfId="105" applyFont="1" applyFill="1" applyBorder="1" applyAlignment="1" applyProtection="1">
      <alignment horizontal="center"/>
      <protection/>
    </xf>
    <xf numFmtId="0" fontId="7" fillId="0" borderId="31" xfId="105" applyFont="1" applyFill="1" applyBorder="1" applyAlignment="1" applyProtection="1">
      <alignment horizontal="center"/>
      <protection/>
    </xf>
    <xf numFmtId="0" fontId="7" fillId="0" borderId="32" xfId="105" applyFont="1" applyFill="1" applyBorder="1" applyAlignment="1" applyProtection="1">
      <alignment horizontal="center"/>
      <protection/>
    </xf>
    <xf numFmtId="0" fontId="7" fillId="0" borderId="41" xfId="105" applyFont="1" applyFill="1" applyBorder="1" applyAlignment="1" applyProtection="1">
      <alignment horizontal="center"/>
      <protection/>
    </xf>
    <xf numFmtId="0" fontId="17" fillId="0" borderId="30" xfId="105" applyFont="1" applyFill="1" applyBorder="1" applyProtection="1">
      <alignment/>
      <protection/>
    </xf>
    <xf numFmtId="4" fontId="17" fillId="0" borderId="68" xfId="105" applyNumberFormat="1" applyFont="1" applyFill="1" applyBorder="1" applyProtection="1">
      <alignment/>
      <protection/>
    </xf>
    <xf numFmtId="4" fontId="17" fillId="0" borderId="31" xfId="105" applyNumberFormat="1" applyFont="1" applyFill="1" applyBorder="1" applyProtection="1">
      <alignment/>
      <protection locked="0"/>
    </xf>
    <xf numFmtId="4" fontId="17" fillId="0" borderId="32" xfId="105" applyNumberFormat="1" applyFont="1" applyFill="1" applyBorder="1" applyProtection="1">
      <alignment/>
      <protection/>
    </xf>
    <xf numFmtId="4" fontId="17" fillId="0" borderId="41" xfId="105" applyNumberFormat="1" applyFont="1" applyFill="1" applyBorder="1" applyProtection="1">
      <alignment/>
      <protection/>
    </xf>
    <xf numFmtId="0" fontId="7" fillId="0" borderId="30" xfId="101" applyFont="1" applyFill="1" applyBorder="1" applyAlignment="1" applyProtection="1">
      <alignment horizontal="left" vertical="top" wrapText="1"/>
      <protection locked="0"/>
    </xf>
    <xf numFmtId="4" fontId="7" fillId="0" borderId="68" xfId="101" applyNumberFormat="1" applyFont="1" applyFill="1" applyBorder="1" applyAlignment="1" applyProtection="1">
      <alignment vertical="center" wrapText="1"/>
      <protection locked="0"/>
    </xf>
    <xf numFmtId="4" fontId="7" fillId="0" borderId="31" xfId="105" applyNumberFormat="1" applyFont="1" applyFill="1" applyBorder="1" applyProtection="1">
      <alignment/>
      <protection locked="0"/>
    </xf>
    <xf numFmtId="4" fontId="7" fillId="0" borderId="32" xfId="105" applyNumberFormat="1" applyFont="1" applyFill="1" applyBorder="1" applyProtection="1">
      <alignment/>
      <protection/>
    </xf>
    <xf numFmtId="4" fontId="7" fillId="0" borderId="31" xfId="101" applyNumberFormat="1" applyFont="1" applyFill="1" applyBorder="1" applyAlignment="1" applyProtection="1">
      <alignment vertical="center" wrapText="1"/>
      <protection locked="0"/>
    </xf>
    <xf numFmtId="4" fontId="7" fillId="0" borderId="41" xfId="105" applyNumberFormat="1" applyFont="1" applyFill="1" applyBorder="1" applyProtection="1">
      <alignment/>
      <protection locked="0"/>
    </xf>
    <xf numFmtId="0" fontId="7" fillId="0" borderId="34" xfId="105" applyFont="1" applyFill="1" applyBorder="1" applyProtection="1">
      <alignment/>
      <protection locked="0"/>
    </xf>
    <xf numFmtId="4" fontId="17" fillId="0" borderId="69" xfId="105" applyNumberFormat="1" applyFont="1" applyFill="1" applyBorder="1" applyProtection="1">
      <alignment/>
      <protection locked="0"/>
    </xf>
    <xf numFmtId="186" fontId="17" fillId="0" borderId="20" xfId="105" applyNumberFormat="1" applyFont="1" applyFill="1" applyBorder="1" applyProtection="1">
      <alignment/>
      <protection locked="0"/>
    </xf>
    <xf numFmtId="2" fontId="17" fillId="0" borderId="21" xfId="105" applyNumberFormat="1" applyFont="1" applyFill="1" applyBorder="1" applyProtection="1">
      <alignment/>
      <protection locked="0"/>
    </xf>
    <xf numFmtId="4" fontId="17" fillId="0" borderId="19" xfId="105" applyNumberFormat="1" applyFont="1" applyFill="1" applyBorder="1" applyProtection="1">
      <alignment/>
      <protection locked="0"/>
    </xf>
    <xf numFmtId="186" fontId="7" fillId="0" borderId="20" xfId="105" applyNumberFormat="1" applyFont="1" applyFill="1" applyBorder="1" applyProtection="1">
      <alignment/>
      <protection locked="0"/>
    </xf>
    <xf numFmtId="2" fontId="7" fillId="0" borderId="19" xfId="105" applyNumberFormat="1" applyFont="1" applyFill="1" applyBorder="1" applyProtection="1">
      <alignment/>
      <protection locked="0"/>
    </xf>
    <xf numFmtId="0" fontId="7" fillId="0" borderId="0" xfId="103" applyFont="1" applyFill="1">
      <alignment/>
      <protection/>
    </xf>
    <xf numFmtId="0" fontId="7" fillId="0" borderId="0" xfId="103" applyFont="1" applyFill="1" applyProtection="1">
      <alignment/>
      <protection locked="0"/>
    </xf>
    <xf numFmtId="0" fontId="17" fillId="7" borderId="94" xfId="0" applyFont="1" applyFill="1" applyBorder="1" applyAlignment="1">
      <alignment horizontal="center" vertical="center" wrapText="1"/>
    </xf>
    <xf numFmtId="0" fontId="17" fillId="7" borderId="22" xfId="0" applyFont="1" applyFill="1" applyBorder="1" applyAlignment="1">
      <alignment horizontal="center" vertical="top" wrapText="1"/>
    </xf>
    <xf numFmtId="0" fontId="17" fillId="7" borderId="84" xfId="0" applyFont="1" applyFill="1" applyBorder="1" applyAlignment="1">
      <alignment horizontal="center" vertical="top" wrapText="1"/>
    </xf>
    <xf numFmtId="0" fontId="17" fillId="50" borderId="73" xfId="0" applyFont="1" applyFill="1" applyBorder="1" applyAlignment="1">
      <alignment horizontal="center" vertical="top" wrapText="1"/>
    </xf>
    <xf numFmtId="0" fontId="17" fillId="7" borderId="26" xfId="0" applyFont="1" applyFill="1" applyBorder="1" applyAlignment="1">
      <alignment horizontal="left" vertical="center" wrapText="1"/>
    </xf>
    <xf numFmtId="4" fontId="17" fillId="56" borderId="62" xfId="0" applyNumberFormat="1" applyFont="1" applyFill="1" applyBorder="1" applyAlignment="1" applyProtection="1">
      <alignment horizontal="center" vertical="center"/>
      <protection locked="0"/>
    </xf>
    <xf numFmtId="4" fontId="17" fillId="56" borderId="56" xfId="0" applyNumberFormat="1" applyFont="1" applyFill="1" applyBorder="1" applyAlignment="1" applyProtection="1">
      <alignment horizontal="center" vertical="center"/>
      <protection locked="0"/>
    </xf>
    <xf numFmtId="4" fontId="7" fillId="56" borderId="57" xfId="0" applyNumberFormat="1" applyFont="1" applyFill="1" applyBorder="1" applyAlignment="1" applyProtection="1">
      <alignment horizontal="center" vertical="center" wrapText="1"/>
      <protection locked="0"/>
    </xf>
    <xf numFmtId="4" fontId="7" fillId="56" borderId="59" xfId="0" applyNumberFormat="1" applyFont="1" applyFill="1" applyBorder="1" applyAlignment="1" applyProtection="1">
      <alignment horizontal="center" vertical="center" wrapText="1"/>
      <protection locked="0"/>
    </xf>
    <xf numFmtId="4" fontId="7" fillId="56" borderId="41" xfId="0" applyNumberFormat="1" applyFont="1" applyFill="1" applyBorder="1" applyAlignment="1" applyProtection="1">
      <alignment horizontal="center" vertical="center" wrapText="1"/>
      <protection/>
    </xf>
    <xf numFmtId="4" fontId="123" fillId="56" borderId="59" xfId="0" applyNumberFormat="1" applyFont="1" applyFill="1" applyBorder="1" applyAlignment="1" applyProtection="1">
      <alignment horizontal="center" vertical="center"/>
      <protection locked="0"/>
    </xf>
    <xf numFmtId="0" fontId="123" fillId="7" borderId="56" xfId="0" applyFont="1" applyFill="1" applyBorder="1" applyAlignment="1">
      <alignment horizontal="center" vertical="center" wrapText="1"/>
    </xf>
    <xf numFmtId="0" fontId="123" fillId="7" borderId="30" xfId="0" applyFont="1" applyFill="1" applyBorder="1" applyAlignment="1">
      <alignment horizontal="left" vertical="center" wrapText="1"/>
    </xf>
    <xf numFmtId="4" fontId="7" fillId="56" borderId="57" xfId="0" applyNumberFormat="1" applyFont="1" applyFill="1" applyBorder="1" applyAlignment="1" applyProtection="1">
      <alignment horizontal="center" vertical="center"/>
      <protection locked="0"/>
    </xf>
    <xf numFmtId="4" fontId="7" fillId="56" borderId="59" xfId="0" applyNumberFormat="1" applyFont="1" applyFill="1" applyBorder="1" applyAlignment="1" applyProtection="1">
      <alignment horizontal="center" vertical="center"/>
      <protection locked="0"/>
    </xf>
    <xf numFmtId="4" fontId="7" fillId="56" borderId="41" xfId="0" applyNumberFormat="1" applyFont="1" applyFill="1" applyBorder="1" applyAlignment="1" applyProtection="1">
      <alignment horizontal="center" vertical="center"/>
      <protection/>
    </xf>
    <xf numFmtId="4" fontId="7" fillId="56" borderId="41" xfId="0" applyNumberFormat="1" applyFont="1" applyFill="1" applyBorder="1" applyAlignment="1" applyProtection="1">
      <alignment horizontal="center" vertical="center"/>
      <protection locked="0"/>
    </xf>
    <xf numFmtId="0" fontId="123" fillId="7" borderId="102" xfId="0" applyFont="1" applyFill="1" applyBorder="1" applyAlignment="1">
      <alignment horizontal="center" vertical="center" wrapText="1"/>
    </xf>
    <xf numFmtId="0" fontId="123" fillId="7" borderId="34" xfId="0" applyFont="1" applyFill="1" applyBorder="1" applyAlignment="1">
      <alignment horizontal="left" vertical="center" wrapText="1"/>
    </xf>
    <xf numFmtId="4" fontId="123" fillId="56" borderId="61" xfId="0" applyNumberFormat="1" applyFont="1" applyFill="1" applyBorder="1" applyAlignment="1" applyProtection="1">
      <alignment horizontal="center" vertical="center"/>
      <protection/>
    </xf>
    <xf numFmtId="4" fontId="123" fillId="56" borderId="53" xfId="0" applyNumberFormat="1" applyFont="1" applyFill="1" applyBorder="1" applyAlignment="1" applyProtection="1">
      <alignment horizontal="center" vertical="center"/>
      <protection/>
    </xf>
    <xf numFmtId="4" fontId="123" fillId="56" borderId="19" xfId="0" applyNumberFormat="1" applyFont="1" applyFill="1" applyBorder="1" applyAlignment="1" applyProtection="1">
      <alignment horizontal="center" vertical="center"/>
      <protection/>
    </xf>
    <xf numFmtId="0" fontId="123" fillId="0" borderId="0" xfId="0" applyFont="1" applyFill="1" applyBorder="1" applyAlignment="1">
      <alignment horizontal="center" vertical="center" wrapText="1"/>
    </xf>
    <xf numFmtId="0" fontId="123" fillId="0" borderId="0" xfId="0" applyFont="1" applyFill="1" applyBorder="1" applyAlignment="1">
      <alignment horizontal="left" vertical="center" wrapText="1"/>
    </xf>
    <xf numFmtId="4" fontId="123" fillId="0" borderId="0" xfId="0" applyNumberFormat="1" applyFont="1" applyFill="1" applyBorder="1" applyAlignment="1" applyProtection="1">
      <alignment horizontal="center" vertical="center"/>
      <protection/>
    </xf>
    <xf numFmtId="0" fontId="7" fillId="64" borderId="47" xfId="0" applyFont="1" applyFill="1" applyBorder="1" applyAlignment="1">
      <alignment horizontal="center" wrapText="1"/>
    </xf>
    <xf numFmtId="0" fontId="7" fillId="64" borderId="48" xfId="0" applyFont="1" applyFill="1" applyBorder="1" applyAlignment="1">
      <alignment horizontal="center"/>
    </xf>
    <xf numFmtId="0" fontId="7" fillId="64" borderId="48" xfId="0" applyFont="1" applyFill="1" applyBorder="1" applyAlignment="1">
      <alignment horizontal="center" wrapText="1"/>
    </xf>
    <xf numFmtId="0" fontId="7" fillId="64" borderId="74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2" fontId="7" fillId="0" borderId="77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0" fontId="123" fillId="0" borderId="19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/>
    </xf>
    <xf numFmtId="2" fontId="17" fillId="0" borderId="20" xfId="0" applyNumberFormat="1" applyFont="1" applyBorder="1" applyAlignment="1">
      <alignment horizontal="center"/>
    </xf>
    <xf numFmtId="2" fontId="17" fillId="0" borderId="21" xfId="0" applyNumberFormat="1" applyFont="1" applyBorder="1" applyAlignment="1">
      <alignment horizontal="center"/>
    </xf>
    <xf numFmtId="0" fontId="67" fillId="0" borderId="0" xfId="0" applyFont="1" applyAlignment="1">
      <alignment wrapText="1"/>
    </xf>
    <xf numFmtId="0" fontId="67" fillId="0" borderId="0" xfId="0" applyFont="1" applyBorder="1" applyAlignment="1">
      <alignment horizontal="left"/>
    </xf>
    <xf numFmtId="0" fontId="125" fillId="0" borderId="0" xfId="0" applyFont="1" applyBorder="1" applyAlignment="1" applyProtection="1">
      <alignment horizontal="justify" vertical="top" wrapText="1"/>
      <protection locked="0"/>
    </xf>
    <xf numFmtId="0" fontId="181" fillId="65" borderId="32" xfId="0" applyFont="1" applyFill="1" applyBorder="1" applyAlignment="1" applyProtection="1">
      <alignment vertical="top"/>
      <protection locked="0"/>
    </xf>
    <xf numFmtId="4" fontId="17" fillId="56" borderId="67" xfId="0" applyNumberFormat="1" applyFont="1" applyFill="1" applyBorder="1" applyAlignment="1" applyProtection="1">
      <alignment horizontal="center" vertical="center"/>
      <protection locked="0"/>
    </xf>
    <xf numFmtId="0" fontId="123" fillId="7" borderId="30" xfId="0" applyFont="1" applyFill="1" applyBorder="1" applyAlignment="1">
      <alignment horizontal="center" vertical="center" wrapText="1"/>
    </xf>
    <xf numFmtId="4" fontId="67" fillId="56" borderId="67" xfId="0" applyNumberFormat="1" applyFont="1" applyFill="1" applyBorder="1" applyAlignment="1" applyProtection="1">
      <alignment horizontal="center" vertical="center"/>
      <protection locked="0"/>
    </xf>
    <xf numFmtId="4" fontId="67" fillId="56" borderId="55" xfId="0" applyNumberFormat="1" applyFont="1" applyFill="1" applyBorder="1" applyAlignment="1" applyProtection="1">
      <alignment horizontal="center" vertical="center"/>
      <protection locked="0"/>
    </xf>
    <xf numFmtId="0" fontId="7" fillId="7" borderId="30" xfId="0" applyFont="1" applyFill="1" applyBorder="1" applyAlignment="1">
      <alignment horizontal="center" vertical="center" wrapText="1"/>
    </xf>
    <xf numFmtId="4" fontId="7" fillId="56" borderId="68" xfId="0" applyNumberFormat="1" applyFont="1" applyFill="1" applyBorder="1" applyAlignment="1" applyProtection="1">
      <alignment horizontal="center" vertical="center" wrapText="1"/>
      <protection/>
    </xf>
    <xf numFmtId="4" fontId="7" fillId="56" borderId="57" xfId="0" applyNumberFormat="1" applyFont="1" applyFill="1" applyBorder="1" applyAlignment="1" applyProtection="1">
      <alignment horizontal="center" vertical="center" wrapText="1"/>
      <protection/>
    </xf>
    <xf numFmtId="4" fontId="7" fillId="56" borderId="31" xfId="0" applyNumberFormat="1" applyFont="1" applyFill="1" applyBorder="1" applyAlignment="1" applyProtection="1">
      <alignment horizontal="center" vertical="center" wrapText="1"/>
      <protection/>
    </xf>
    <xf numFmtId="4" fontId="7" fillId="56" borderId="32" xfId="0" applyNumberFormat="1" applyFont="1" applyFill="1" applyBorder="1" applyAlignment="1" applyProtection="1">
      <alignment horizontal="center" vertical="center" wrapText="1"/>
      <protection/>
    </xf>
    <xf numFmtId="4" fontId="7" fillId="56" borderId="58" xfId="0" applyNumberFormat="1" applyFont="1" applyFill="1" applyBorder="1" applyAlignment="1" applyProtection="1">
      <alignment horizontal="center" vertical="center" wrapText="1"/>
      <protection/>
    </xf>
    <xf numFmtId="4" fontId="7" fillId="56" borderId="31" xfId="0" applyNumberFormat="1" applyFont="1" applyFill="1" applyBorder="1" applyAlignment="1" applyProtection="1">
      <alignment horizontal="center" vertical="center"/>
      <protection locked="0"/>
    </xf>
    <xf numFmtId="4" fontId="7" fillId="56" borderId="32" xfId="0" applyNumberFormat="1" applyFont="1" applyFill="1" applyBorder="1" applyAlignment="1" applyProtection="1">
      <alignment horizontal="center" vertical="center"/>
      <protection locked="0"/>
    </xf>
    <xf numFmtId="4" fontId="123" fillId="56" borderId="68" xfId="0" applyNumberFormat="1" applyFont="1" applyFill="1" applyBorder="1" applyAlignment="1" applyProtection="1">
      <alignment horizontal="center" vertical="center"/>
      <protection locked="0"/>
    </xf>
    <xf numFmtId="4" fontId="123" fillId="56" borderId="58" xfId="0" applyNumberFormat="1" applyFont="1" applyFill="1" applyBorder="1" applyAlignment="1" applyProtection="1">
      <alignment horizontal="center" vertical="center"/>
      <protection locked="0"/>
    </xf>
    <xf numFmtId="0" fontId="67" fillId="7" borderId="89" xfId="0" applyFont="1" applyFill="1" applyBorder="1" applyAlignment="1">
      <alignment horizontal="center" vertical="center" wrapText="1"/>
    </xf>
    <xf numFmtId="0" fontId="67" fillId="7" borderId="78" xfId="0" applyFont="1" applyFill="1" applyBorder="1" applyAlignment="1">
      <alignment horizontal="left" vertical="center" wrapText="1"/>
    </xf>
    <xf numFmtId="0" fontId="67" fillId="7" borderId="78" xfId="0" applyFont="1" applyFill="1" applyBorder="1" applyAlignment="1">
      <alignment horizontal="center" vertical="center" wrapText="1"/>
    </xf>
    <xf numFmtId="4" fontId="67" fillId="56" borderId="70" xfId="0" applyNumberFormat="1" applyFont="1" applyFill="1" applyBorder="1" applyAlignment="1" applyProtection="1">
      <alignment horizontal="center" vertical="center"/>
      <protection/>
    </xf>
    <xf numFmtId="4" fontId="67" fillId="56" borderId="64" xfId="0" applyNumberFormat="1" applyFont="1" applyFill="1" applyBorder="1" applyAlignment="1" applyProtection="1">
      <alignment horizontal="center" vertical="center"/>
      <protection/>
    </xf>
    <xf numFmtId="4" fontId="67" fillId="56" borderId="63" xfId="0" applyNumberFormat="1" applyFont="1" applyFill="1" applyBorder="1" applyAlignment="1" applyProtection="1">
      <alignment horizontal="center" vertical="center"/>
      <protection/>
    </xf>
    <xf numFmtId="4" fontId="67" fillId="56" borderId="71" xfId="0" applyNumberFormat="1" applyFont="1" applyFill="1" applyBorder="1" applyAlignment="1" applyProtection="1">
      <alignment horizontal="center" vertical="center"/>
      <protection/>
    </xf>
    <xf numFmtId="4" fontId="67" fillId="56" borderId="72" xfId="0" applyNumberFormat="1" applyFont="1" applyFill="1" applyBorder="1" applyAlignment="1" applyProtection="1">
      <alignment horizontal="center" vertical="center"/>
      <protection/>
    </xf>
    <xf numFmtId="4" fontId="67" fillId="56" borderId="79" xfId="0" applyNumberFormat="1" applyFont="1" applyFill="1" applyBorder="1" applyAlignment="1" applyProtection="1">
      <alignment horizontal="center" vertical="center"/>
      <protection/>
    </xf>
    <xf numFmtId="4" fontId="67" fillId="56" borderId="71" xfId="0" applyNumberFormat="1" applyFont="1" applyFill="1" applyBorder="1" applyAlignment="1" applyProtection="1">
      <alignment horizontal="center" vertical="center"/>
      <protection locked="0"/>
    </xf>
    <xf numFmtId="4" fontId="67" fillId="56" borderId="72" xfId="0" applyNumberFormat="1" applyFont="1" applyFill="1" applyBorder="1" applyAlignment="1" applyProtection="1">
      <alignment horizontal="center" vertical="center"/>
      <protection locked="0"/>
    </xf>
    <xf numFmtId="4" fontId="17" fillId="56" borderId="63" xfId="0" applyNumberFormat="1" applyFont="1" applyFill="1" applyBorder="1" applyAlignment="1" applyProtection="1">
      <alignment horizontal="center" vertical="center"/>
      <protection locked="0"/>
    </xf>
    <xf numFmtId="4" fontId="17" fillId="56" borderId="71" xfId="0" applyNumberFormat="1" applyFont="1" applyFill="1" applyBorder="1" applyAlignment="1" applyProtection="1">
      <alignment horizontal="center" vertical="center"/>
      <protection locked="0"/>
    </xf>
    <xf numFmtId="4" fontId="17" fillId="56" borderId="72" xfId="0" applyNumberFormat="1" applyFont="1" applyFill="1" applyBorder="1" applyAlignment="1" applyProtection="1">
      <alignment horizontal="center" vertical="center"/>
      <protection locked="0"/>
    </xf>
    <xf numFmtId="0" fontId="67" fillId="7" borderId="22" xfId="0" applyFont="1" applyFill="1" applyBorder="1" applyAlignment="1">
      <alignment horizontal="center" vertical="center" wrapText="1"/>
    </xf>
    <xf numFmtId="0" fontId="67" fillId="7" borderId="45" xfId="0" applyFont="1" applyFill="1" applyBorder="1" applyAlignment="1">
      <alignment horizontal="left" vertical="center" wrapText="1"/>
    </xf>
    <xf numFmtId="4" fontId="67" fillId="56" borderId="73" xfId="0" applyNumberFormat="1" applyFont="1" applyFill="1" applyBorder="1" applyAlignment="1" applyProtection="1">
      <alignment horizontal="center" vertical="center"/>
      <protection/>
    </xf>
    <xf numFmtId="4" fontId="67" fillId="56" borderId="84" xfId="0" applyNumberFormat="1" applyFont="1" applyFill="1" applyBorder="1" applyAlignment="1" applyProtection="1">
      <alignment horizontal="center" vertical="center"/>
      <protection/>
    </xf>
    <xf numFmtId="4" fontId="67" fillId="56" borderId="47" xfId="0" applyNumberFormat="1" applyFont="1" applyFill="1" applyBorder="1" applyAlignment="1" applyProtection="1">
      <alignment horizontal="center" vertical="center"/>
      <protection/>
    </xf>
    <xf numFmtId="4" fontId="67" fillId="56" borderId="48" xfId="0" applyNumberFormat="1" applyFont="1" applyFill="1" applyBorder="1" applyAlignment="1" applyProtection="1">
      <alignment horizontal="center" vertical="center"/>
      <protection/>
    </xf>
    <xf numFmtId="4" fontId="67" fillId="56" borderId="74" xfId="0" applyNumberFormat="1" applyFont="1" applyFill="1" applyBorder="1" applyAlignment="1" applyProtection="1">
      <alignment horizontal="center" vertical="center"/>
      <protection/>
    </xf>
    <xf numFmtId="4" fontId="67" fillId="56" borderId="100" xfId="0" applyNumberFormat="1" applyFont="1" applyFill="1" applyBorder="1" applyAlignment="1" applyProtection="1">
      <alignment horizontal="center" vertical="center"/>
      <protection/>
    </xf>
    <xf numFmtId="4" fontId="67" fillId="56" borderId="48" xfId="0" applyNumberFormat="1" applyFont="1" applyFill="1" applyBorder="1" applyAlignment="1" applyProtection="1">
      <alignment horizontal="center" vertical="center"/>
      <protection locked="0"/>
    </xf>
    <xf numFmtId="4" fontId="67" fillId="56" borderId="74" xfId="0" applyNumberFormat="1" applyFont="1" applyFill="1" applyBorder="1" applyAlignment="1" applyProtection="1">
      <alignment horizontal="center" vertical="center"/>
      <protection locked="0"/>
    </xf>
    <xf numFmtId="4" fontId="17" fillId="56" borderId="47" xfId="0" applyNumberFormat="1" applyFont="1" applyFill="1" applyBorder="1" applyAlignment="1" applyProtection="1">
      <alignment horizontal="center" vertical="center"/>
      <protection locked="0"/>
    </xf>
    <xf numFmtId="4" fontId="17" fillId="56" borderId="48" xfId="0" applyNumberFormat="1" applyFont="1" applyFill="1" applyBorder="1" applyAlignment="1" applyProtection="1">
      <alignment horizontal="center" vertical="center"/>
      <protection locked="0"/>
    </xf>
    <xf numFmtId="4" fontId="17" fillId="56" borderId="74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left" wrapText="1"/>
    </xf>
    <xf numFmtId="182" fontId="181" fillId="65" borderId="44" xfId="0" applyNumberFormat="1" applyFont="1" applyFill="1" applyBorder="1" applyAlignment="1" applyProtection="1">
      <alignment vertical="top" wrapText="1"/>
      <protection locked="0"/>
    </xf>
    <xf numFmtId="0" fontId="17" fillId="7" borderId="80" xfId="0" applyFont="1" applyFill="1" applyBorder="1" applyAlignment="1">
      <alignment horizontal="center" vertical="top" wrapText="1"/>
    </xf>
    <xf numFmtId="0" fontId="7" fillId="7" borderId="56" xfId="0" applyFont="1" applyFill="1" applyBorder="1" applyAlignment="1">
      <alignment horizontal="center" vertical="center"/>
    </xf>
    <xf numFmtId="0" fontId="17" fillId="7" borderId="26" xfId="0" applyFont="1" applyFill="1" applyBorder="1" applyAlignment="1">
      <alignment wrapText="1"/>
    </xf>
    <xf numFmtId="4" fontId="17" fillId="0" borderId="27" xfId="0" applyNumberFormat="1" applyFont="1" applyBorder="1" applyAlignment="1" applyProtection="1">
      <alignment horizontal="center" vertical="center"/>
      <protection locked="0"/>
    </xf>
    <xf numFmtId="4" fontId="17" fillId="0" borderId="29" xfId="0" applyNumberFormat="1" applyFont="1" applyBorder="1" applyAlignment="1" applyProtection="1">
      <alignment horizontal="center" vertical="center"/>
      <protection locked="0"/>
    </xf>
    <xf numFmtId="4" fontId="17" fillId="0" borderId="28" xfId="0" applyNumberFormat="1" applyFont="1" applyBorder="1" applyAlignment="1" applyProtection="1">
      <alignment horizontal="center" vertical="center"/>
      <protection locked="0"/>
    </xf>
    <xf numFmtId="4" fontId="17" fillId="0" borderId="62" xfId="0" applyNumberFormat="1" applyFont="1" applyBorder="1" applyAlignment="1" applyProtection="1">
      <alignment horizontal="center" vertical="center"/>
      <protection locked="0"/>
    </xf>
    <xf numFmtId="2" fontId="17" fillId="0" borderId="27" xfId="0" applyNumberFormat="1" applyFont="1" applyBorder="1" applyAlignment="1">
      <alignment horizontal="center" wrapText="1"/>
    </xf>
    <xf numFmtId="2" fontId="17" fillId="0" borderId="28" xfId="0" applyNumberFormat="1" applyFont="1" applyBorder="1" applyAlignment="1">
      <alignment horizontal="center" wrapText="1"/>
    </xf>
    <xf numFmtId="2" fontId="17" fillId="0" borderId="29" xfId="0" applyNumberFormat="1" applyFont="1" applyBorder="1" applyAlignment="1">
      <alignment horizontal="center" wrapText="1"/>
    </xf>
    <xf numFmtId="0" fontId="7" fillId="7" borderId="59" xfId="0" applyFont="1" applyFill="1" applyBorder="1" applyAlignment="1">
      <alignment horizontal="center"/>
    </xf>
    <xf numFmtId="0" fontId="7" fillId="7" borderId="30" xfId="0" applyFont="1" applyFill="1" applyBorder="1" applyAlignment="1">
      <alignment wrapText="1"/>
    </xf>
    <xf numFmtId="0" fontId="7" fillId="7" borderId="59" xfId="0" applyFont="1" applyFill="1" applyBorder="1" applyAlignment="1">
      <alignment horizontal="center" wrapText="1"/>
    </xf>
    <xf numFmtId="4" fontId="7" fillId="0" borderId="41" xfId="0" applyNumberFormat="1" applyFont="1" applyBorder="1" applyAlignment="1" applyProtection="1">
      <alignment horizontal="center" vertical="center"/>
      <protection locked="0"/>
    </xf>
    <xf numFmtId="4" fontId="7" fillId="0" borderId="32" xfId="0" applyNumberFormat="1" applyFont="1" applyBorder="1" applyAlignment="1" applyProtection="1">
      <alignment horizontal="center" vertical="center"/>
      <protection locked="0"/>
    </xf>
    <xf numFmtId="4" fontId="7" fillId="0" borderId="31" xfId="0" applyNumberFormat="1" applyFont="1" applyBorder="1" applyAlignment="1" applyProtection="1">
      <alignment horizontal="center" vertical="center"/>
      <protection locked="0"/>
    </xf>
    <xf numFmtId="4" fontId="7" fillId="50" borderId="41" xfId="0" applyNumberFormat="1" applyFont="1" applyFill="1" applyBorder="1" applyAlignment="1">
      <alignment horizontal="center" vertical="center"/>
    </xf>
    <xf numFmtId="4" fontId="7" fillId="0" borderId="57" xfId="0" applyNumberFormat="1" applyFont="1" applyBorder="1" applyAlignment="1" applyProtection="1">
      <alignment horizontal="center" vertical="center"/>
      <protection locked="0"/>
    </xf>
    <xf numFmtId="2" fontId="7" fillId="0" borderId="41" xfId="0" applyNumberFormat="1" applyFont="1" applyBorder="1" applyAlignment="1">
      <alignment horizontal="center" wrapText="1"/>
    </xf>
    <xf numFmtId="2" fontId="7" fillId="0" borderId="31" xfId="0" applyNumberFormat="1" applyFont="1" applyBorder="1" applyAlignment="1">
      <alignment horizontal="center" wrapText="1"/>
    </xf>
    <xf numFmtId="2" fontId="7" fillId="0" borderId="32" xfId="0" applyNumberFormat="1" applyFont="1" applyBorder="1" applyAlignment="1">
      <alignment horizontal="center" wrapText="1"/>
    </xf>
    <xf numFmtId="4" fontId="7" fillId="0" borderId="31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4" fontId="7" fillId="0" borderId="41" xfId="0" applyNumberFormat="1" applyFont="1" applyBorder="1" applyAlignment="1">
      <alignment horizontal="center" vertical="center"/>
    </xf>
    <xf numFmtId="4" fontId="7" fillId="0" borderId="57" xfId="0" applyNumberFormat="1" applyFont="1" applyBorder="1" applyAlignment="1">
      <alignment horizontal="center" vertical="center"/>
    </xf>
    <xf numFmtId="0" fontId="17" fillId="7" borderId="59" xfId="0" applyFont="1" applyFill="1" applyBorder="1" applyAlignment="1">
      <alignment horizontal="center"/>
    </xf>
    <xf numFmtId="0" fontId="17" fillId="7" borderId="30" xfId="0" applyFont="1" applyFill="1" applyBorder="1" applyAlignment="1">
      <alignment wrapText="1"/>
    </xf>
    <xf numFmtId="4" fontId="17" fillId="0" borderId="41" xfId="0" applyNumberFormat="1" applyFont="1" applyBorder="1" applyAlignment="1">
      <alignment horizontal="center" vertical="center"/>
    </xf>
    <xf numFmtId="4" fontId="17" fillId="0" borderId="32" xfId="0" applyNumberFormat="1" applyFont="1" applyBorder="1" applyAlignment="1">
      <alignment horizontal="center" vertical="center"/>
    </xf>
    <xf numFmtId="4" fontId="17" fillId="0" borderId="31" xfId="0" applyNumberFormat="1" applyFont="1" applyBorder="1" applyAlignment="1">
      <alignment horizontal="center" vertical="center"/>
    </xf>
    <xf numFmtId="4" fontId="17" fillId="50" borderId="41" xfId="0" applyNumberFormat="1" applyFont="1" applyFill="1" applyBorder="1" applyAlignment="1">
      <alignment horizontal="center" vertical="center"/>
    </xf>
    <xf numFmtId="4" fontId="17" fillId="0" borderId="57" xfId="0" applyNumberFormat="1" applyFont="1" applyBorder="1" applyAlignment="1">
      <alignment horizontal="center" vertical="center"/>
    </xf>
    <xf numFmtId="0" fontId="67" fillId="7" borderId="86" xfId="0" applyFont="1" applyFill="1" applyBorder="1" applyAlignment="1">
      <alignment horizontal="center" wrapText="1"/>
    </xf>
    <xf numFmtId="0" fontId="67" fillId="7" borderId="78" xfId="0" applyFont="1" applyFill="1" applyBorder="1" applyAlignment="1">
      <alignment wrapText="1"/>
    </xf>
    <xf numFmtId="4" fontId="67" fillId="0" borderId="41" xfId="0" applyNumberFormat="1" applyFont="1" applyBorder="1" applyAlignment="1">
      <alignment horizontal="center" vertical="center"/>
    </xf>
    <xf numFmtId="4" fontId="67" fillId="0" borderId="32" xfId="0" applyNumberFormat="1" applyFont="1" applyBorder="1" applyAlignment="1">
      <alignment horizontal="center" vertical="center"/>
    </xf>
    <xf numFmtId="4" fontId="67" fillId="0" borderId="31" xfId="0" applyNumberFormat="1" applyFont="1" applyBorder="1" applyAlignment="1">
      <alignment horizontal="center" vertical="center"/>
    </xf>
    <xf numFmtId="4" fontId="67" fillId="0" borderId="71" xfId="0" applyNumberFormat="1" applyFont="1" applyBorder="1" applyAlignment="1">
      <alignment vertical="center"/>
    </xf>
    <xf numFmtId="4" fontId="67" fillId="0" borderId="72" xfId="0" applyNumberFormat="1" applyFont="1" applyBorder="1" applyAlignment="1">
      <alignment vertical="center"/>
    </xf>
    <xf numFmtId="4" fontId="67" fillId="0" borderId="63" xfId="0" applyNumberFormat="1" applyFont="1" applyBorder="1" applyAlignment="1">
      <alignment vertical="center"/>
    </xf>
    <xf numFmtId="4" fontId="67" fillId="0" borderId="64" xfId="0" applyNumberFormat="1" applyFont="1" applyBorder="1" applyAlignment="1">
      <alignment horizontal="center" vertical="center"/>
    </xf>
    <xf numFmtId="2" fontId="67" fillId="0" borderId="31" xfId="0" applyNumberFormat="1" applyFont="1" applyBorder="1" applyAlignment="1">
      <alignment horizontal="center" wrapText="1"/>
    </xf>
    <xf numFmtId="2" fontId="67" fillId="0" borderId="32" xfId="0" applyNumberFormat="1" applyFont="1" applyBorder="1" applyAlignment="1">
      <alignment horizontal="center" wrapText="1"/>
    </xf>
    <xf numFmtId="2" fontId="123" fillId="0" borderId="41" xfId="0" applyNumberFormat="1" applyFont="1" applyBorder="1" applyAlignment="1">
      <alignment horizontal="center" wrapText="1"/>
    </xf>
    <xf numFmtId="2" fontId="123" fillId="0" borderId="31" xfId="0" applyNumberFormat="1" applyFont="1" applyBorder="1" applyAlignment="1">
      <alignment horizontal="center" wrapText="1"/>
    </xf>
    <xf numFmtId="2" fontId="123" fillId="0" borderId="32" xfId="0" applyNumberFormat="1" applyFont="1" applyBorder="1" applyAlignment="1">
      <alignment horizontal="center" wrapText="1"/>
    </xf>
    <xf numFmtId="0" fontId="17" fillId="7" borderId="57" xfId="0" applyFont="1" applyFill="1" applyBorder="1" applyAlignment="1">
      <alignment horizontal="center" wrapText="1"/>
    </xf>
    <xf numFmtId="0" fontId="17" fillId="7" borderId="59" xfId="0" applyFont="1" applyFill="1" applyBorder="1" applyAlignment="1">
      <alignment horizontal="center" wrapText="1"/>
    </xf>
    <xf numFmtId="0" fontId="17" fillId="0" borderId="41" xfId="0" applyFont="1" applyBorder="1" applyAlignment="1">
      <alignment/>
    </xf>
    <xf numFmtId="0" fontId="17" fillId="0" borderId="32" xfId="0" applyFont="1" applyBorder="1" applyAlignment="1">
      <alignment/>
    </xf>
    <xf numFmtId="0" fontId="1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57" xfId="0" applyFont="1" applyBorder="1" applyAlignment="1">
      <alignment/>
    </xf>
    <xf numFmtId="2" fontId="17" fillId="0" borderId="41" xfId="0" applyNumberFormat="1" applyFont="1" applyBorder="1" applyAlignment="1">
      <alignment horizontal="center" wrapText="1"/>
    </xf>
    <xf numFmtId="0" fontId="17" fillId="7" borderId="34" xfId="0" applyFont="1" applyFill="1" applyBorder="1" applyAlignment="1">
      <alignment wrapText="1"/>
    </xf>
    <xf numFmtId="0" fontId="17" fillId="7" borderId="53" xfId="0" applyFont="1" applyFill="1" applyBorder="1" applyAlignment="1">
      <alignment horizontal="center" wrapText="1"/>
    </xf>
    <xf numFmtId="0" fontId="17" fillId="0" borderId="19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61" xfId="0" applyFont="1" applyBorder="1" applyAlignment="1">
      <alignment/>
    </xf>
    <xf numFmtId="2" fontId="17" fillId="0" borderId="19" xfId="0" applyNumberFormat="1" applyFont="1" applyBorder="1" applyAlignment="1">
      <alignment horizontal="center" wrapText="1"/>
    </xf>
    <xf numFmtId="2" fontId="7" fillId="0" borderId="20" xfId="0" applyNumberFormat="1" applyFont="1" applyBorder="1" applyAlignment="1">
      <alignment horizontal="center" wrapText="1"/>
    </xf>
    <xf numFmtId="2" fontId="7" fillId="0" borderId="21" xfId="0" applyNumberFormat="1" applyFont="1" applyBorder="1" applyAlignment="1">
      <alignment horizontal="center" wrapText="1"/>
    </xf>
    <xf numFmtId="2" fontId="7" fillId="0" borderId="19" xfId="0" applyNumberFormat="1" applyFont="1" applyBorder="1" applyAlignment="1">
      <alignment horizontal="center" wrapText="1"/>
    </xf>
    <xf numFmtId="0" fontId="6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125" fillId="0" borderId="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55" xfId="0" applyFont="1" applyBorder="1" applyAlignment="1" applyProtection="1">
      <alignment/>
      <protection locked="0"/>
    </xf>
    <xf numFmtId="0" fontId="7" fillId="0" borderId="55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7" fillId="50" borderId="63" xfId="0" applyFont="1" applyFill="1" applyBorder="1" applyAlignment="1">
      <alignment horizontal="center" vertical="center" wrapText="1"/>
    </xf>
    <xf numFmtId="0" fontId="17" fillId="50" borderId="71" xfId="0" applyFont="1" applyFill="1" applyBorder="1" applyAlignment="1">
      <alignment horizontal="center" vertical="center" wrapText="1"/>
    </xf>
    <xf numFmtId="0" fontId="17" fillId="50" borderId="72" xfId="0" applyFont="1" applyFill="1" applyBorder="1" applyAlignment="1">
      <alignment horizontal="center" vertical="center" wrapText="1"/>
    </xf>
    <xf numFmtId="0" fontId="17" fillId="7" borderId="65" xfId="0" applyFont="1" applyFill="1" applyBorder="1" applyAlignment="1">
      <alignment vertical="center" wrapText="1"/>
    </xf>
    <xf numFmtId="0" fontId="17" fillId="7" borderId="75" xfId="0" applyFont="1" applyFill="1" applyBorder="1" applyAlignment="1">
      <alignment horizontal="left" wrapText="1"/>
    </xf>
    <xf numFmtId="0" fontId="17" fillId="7" borderId="76" xfId="0" applyFont="1" applyFill="1" applyBorder="1" applyAlignment="1">
      <alignment horizontal="center"/>
    </xf>
    <xf numFmtId="4" fontId="17" fillId="7" borderId="38" xfId="0" applyNumberFormat="1" applyFont="1" applyFill="1" applyBorder="1" applyAlignment="1" applyProtection="1">
      <alignment horizontal="center"/>
      <protection locked="0"/>
    </xf>
    <xf numFmtId="4" fontId="17" fillId="53" borderId="39" xfId="0" applyNumberFormat="1" applyFont="1" applyFill="1" applyBorder="1" applyAlignment="1" applyProtection="1">
      <alignment horizontal="center"/>
      <protection locked="0"/>
    </xf>
    <xf numFmtId="4" fontId="17" fillId="53" borderId="77" xfId="0" applyNumberFormat="1" applyFont="1" applyFill="1" applyBorder="1" applyAlignment="1" applyProtection="1">
      <alignment horizontal="center"/>
      <protection locked="0"/>
    </xf>
    <xf numFmtId="4" fontId="17" fillId="0" borderId="75" xfId="0" applyNumberFormat="1" applyFont="1" applyBorder="1" applyAlignment="1" applyProtection="1">
      <alignment horizontal="center"/>
      <protection locked="0"/>
    </xf>
    <xf numFmtId="4" fontId="17" fillId="0" borderId="38" xfId="0" applyNumberFormat="1" applyFont="1" applyBorder="1" applyAlignment="1" applyProtection="1">
      <alignment horizontal="center"/>
      <protection locked="0"/>
    </xf>
    <xf numFmtId="4" fontId="17" fillId="0" borderId="39" xfId="0" applyNumberFormat="1" applyFont="1" applyBorder="1" applyAlignment="1" applyProtection="1">
      <alignment horizontal="center"/>
      <protection locked="0"/>
    </xf>
    <xf numFmtId="4" fontId="17" fillId="0" borderId="77" xfId="0" applyNumberFormat="1" applyFont="1" applyBorder="1" applyAlignment="1" applyProtection="1">
      <alignment horizontal="center"/>
      <protection locked="0"/>
    </xf>
    <xf numFmtId="2" fontId="17" fillId="0" borderId="38" xfId="0" applyNumberFormat="1" applyFont="1" applyBorder="1" applyAlignment="1">
      <alignment horizontal="center"/>
    </xf>
    <xf numFmtId="2" fontId="17" fillId="0" borderId="39" xfId="0" applyNumberFormat="1" applyFont="1" applyBorder="1" applyAlignment="1">
      <alignment horizontal="center"/>
    </xf>
    <xf numFmtId="2" fontId="17" fillId="0" borderId="77" xfId="0" applyNumberFormat="1" applyFont="1" applyBorder="1" applyAlignment="1">
      <alignment horizontal="center"/>
    </xf>
    <xf numFmtId="0" fontId="17" fillId="7" borderId="59" xfId="0" applyFont="1" applyFill="1" applyBorder="1" applyAlignment="1">
      <alignment vertical="center" wrapText="1"/>
    </xf>
    <xf numFmtId="0" fontId="123" fillId="7" borderId="30" xfId="0" applyFont="1" applyFill="1" applyBorder="1" applyAlignment="1">
      <alignment horizontal="left" wrapText="1"/>
    </xf>
    <xf numFmtId="0" fontId="123" fillId="7" borderId="58" xfId="0" applyFont="1" applyFill="1" applyBorder="1" applyAlignment="1">
      <alignment horizontal="center"/>
    </xf>
    <xf numFmtId="4" fontId="7" fillId="7" borderId="41" xfId="0" applyNumberFormat="1" applyFont="1" applyFill="1" applyBorder="1" applyAlignment="1" applyProtection="1">
      <alignment horizontal="center"/>
      <protection locked="0"/>
    </xf>
    <xf numFmtId="4" fontId="7" fillId="53" borderId="31" xfId="0" applyNumberFormat="1" applyFont="1" applyFill="1" applyBorder="1" applyAlignment="1" applyProtection="1">
      <alignment horizontal="center"/>
      <protection locked="0"/>
    </xf>
    <xf numFmtId="4" fontId="7" fillId="53" borderId="32" xfId="0" applyNumberFormat="1" applyFont="1" applyFill="1" applyBorder="1" applyAlignment="1" applyProtection="1">
      <alignment horizontal="center"/>
      <protection locked="0"/>
    </xf>
    <xf numFmtId="4" fontId="7" fillId="0" borderId="30" xfId="0" applyNumberFormat="1" applyFont="1" applyBorder="1" applyAlignment="1" applyProtection="1">
      <alignment horizontal="center"/>
      <protection locked="0"/>
    </xf>
    <xf numFmtId="4" fontId="7" fillId="0" borderId="41" xfId="0" applyNumberFormat="1" applyFont="1" applyBorder="1" applyAlignment="1" applyProtection="1">
      <alignment horizontal="center"/>
      <protection locked="0"/>
    </xf>
    <xf numFmtId="4" fontId="7" fillId="0" borderId="31" xfId="0" applyNumberFormat="1" applyFont="1" applyBorder="1" applyAlignment="1" applyProtection="1">
      <alignment horizontal="center"/>
      <protection locked="0"/>
    </xf>
    <xf numFmtId="4" fontId="7" fillId="0" borderId="32" xfId="0" applyNumberFormat="1" applyFont="1" applyBorder="1" applyAlignment="1" applyProtection="1">
      <alignment horizontal="center"/>
      <protection locked="0"/>
    </xf>
    <xf numFmtId="2" fontId="7" fillId="0" borderId="41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4" fontId="7" fillId="7" borderId="41" xfId="0" applyNumberFormat="1" applyFont="1" applyFill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0" fontId="7" fillId="7" borderId="59" xfId="0" applyFont="1" applyFill="1" applyBorder="1" applyAlignment="1">
      <alignment horizontal="left" vertical="center" wrapText="1"/>
    </xf>
    <xf numFmtId="0" fontId="126" fillId="7" borderId="30" xfId="0" applyFont="1" applyFill="1" applyBorder="1" applyAlignment="1" applyProtection="1">
      <alignment horizontal="left" wrapText="1"/>
      <protection locked="0"/>
    </xf>
    <xf numFmtId="0" fontId="17" fillId="7" borderId="58" xfId="0" applyFont="1" applyFill="1" applyBorder="1" applyAlignment="1">
      <alignment horizontal="center"/>
    </xf>
    <xf numFmtId="4" fontId="17" fillId="7" borderId="41" xfId="0" applyNumberFormat="1" applyFont="1" applyFill="1" applyBorder="1" applyAlignment="1">
      <alignment horizontal="center"/>
    </xf>
    <xf numFmtId="4" fontId="17" fillId="53" borderId="31" xfId="0" applyNumberFormat="1" applyFont="1" applyFill="1" applyBorder="1" applyAlignment="1" applyProtection="1">
      <alignment horizontal="center"/>
      <protection locked="0"/>
    </xf>
    <xf numFmtId="4" fontId="17" fillId="53" borderId="32" xfId="0" applyNumberFormat="1" applyFont="1" applyFill="1" applyBorder="1" applyAlignment="1" applyProtection="1">
      <alignment horizontal="center"/>
      <protection locked="0"/>
    </xf>
    <xf numFmtId="4" fontId="17" fillId="0" borderId="30" xfId="0" applyNumberFormat="1" applyFont="1" applyBorder="1" applyAlignment="1">
      <alignment horizontal="center"/>
    </xf>
    <xf numFmtId="2" fontId="17" fillId="0" borderId="41" xfId="0" applyNumberFormat="1" applyFont="1" applyBorder="1" applyAlignment="1">
      <alignment horizontal="center"/>
    </xf>
    <xf numFmtId="2" fontId="17" fillId="0" borderId="31" xfId="0" applyNumberFormat="1" applyFont="1" applyBorder="1" applyAlignment="1">
      <alignment horizontal="center"/>
    </xf>
    <xf numFmtId="2" fontId="17" fillId="0" borderId="32" xfId="0" applyNumberFormat="1" applyFont="1" applyBorder="1" applyAlignment="1">
      <alignment horizontal="center"/>
    </xf>
    <xf numFmtId="0" fontId="7" fillId="7" borderId="59" xfId="0" applyFont="1" applyFill="1" applyBorder="1" applyAlignment="1">
      <alignment vertical="center" wrapText="1"/>
    </xf>
    <xf numFmtId="0" fontId="17" fillId="7" borderId="53" xfId="0" applyFont="1" applyFill="1" applyBorder="1" applyAlignment="1">
      <alignment vertical="center" wrapText="1"/>
    </xf>
    <xf numFmtId="0" fontId="123" fillId="7" borderId="34" xfId="0" applyFont="1" applyFill="1" applyBorder="1" applyAlignment="1">
      <alignment horizontal="left" wrapText="1"/>
    </xf>
    <xf numFmtId="0" fontId="123" fillId="7" borderId="60" xfId="0" applyFont="1" applyFill="1" applyBorder="1" applyAlignment="1">
      <alignment horizontal="center"/>
    </xf>
    <xf numFmtId="4" fontId="7" fillId="7" borderId="19" xfId="0" applyNumberFormat="1" applyFont="1" applyFill="1" applyBorder="1" applyAlignment="1" applyProtection="1">
      <alignment horizontal="center"/>
      <protection locked="0"/>
    </xf>
    <xf numFmtId="4" fontId="7" fillId="53" borderId="20" xfId="0" applyNumberFormat="1" applyFont="1" applyFill="1" applyBorder="1" applyAlignment="1" applyProtection="1">
      <alignment horizontal="center"/>
      <protection locked="0"/>
    </xf>
    <xf numFmtId="4" fontId="7" fillId="53" borderId="21" xfId="0" applyNumberFormat="1" applyFont="1" applyFill="1" applyBorder="1" applyAlignment="1" applyProtection="1">
      <alignment horizontal="center"/>
      <protection locked="0"/>
    </xf>
    <xf numFmtId="4" fontId="7" fillId="0" borderId="34" xfId="0" applyNumberFormat="1" applyFont="1" applyBorder="1" applyAlignment="1" applyProtection="1">
      <alignment horizontal="center"/>
      <protection locked="0"/>
    </xf>
    <xf numFmtId="4" fontId="7" fillId="0" borderId="19" xfId="0" applyNumberFormat="1" applyFont="1" applyBorder="1" applyAlignment="1">
      <alignment horizontal="center"/>
    </xf>
    <xf numFmtId="4" fontId="7" fillId="0" borderId="20" xfId="0" applyNumberFormat="1" applyFont="1" applyBorder="1" applyAlignment="1" applyProtection="1">
      <alignment horizontal="center"/>
      <protection locked="0"/>
    </xf>
    <xf numFmtId="4" fontId="7" fillId="0" borderId="21" xfId="0" applyNumberFormat="1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 vertical="center" wrapText="1"/>
    </xf>
    <xf numFmtId="0" fontId="123" fillId="0" borderId="0" xfId="0" applyFont="1" applyFill="1" applyBorder="1" applyAlignment="1">
      <alignment horizontal="left" wrapText="1"/>
    </xf>
    <xf numFmtId="0" fontId="123" fillId="0" borderId="0" xfId="0" applyFont="1" applyFill="1" applyBorder="1" applyAlignment="1">
      <alignment horizontal="center"/>
    </xf>
    <xf numFmtId="2" fontId="12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2" fontId="17" fillId="0" borderId="27" xfId="0" applyNumberFormat="1" applyFont="1" applyBorder="1" applyAlignment="1">
      <alignment horizontal="center"/>
    </xf>
    <xf numFmtId="2" fontId="17" fillId="0" borderId="28" xfId="0" applyNumberFormat="1" applyFont="1" applyBorder="1" applyAlignment="1">
      <alignment horizontal="center"/>
    </xf>
    <xf numFmtId="2" fontId="17" fillId="0" borderId="29" xfId="0" applyNumberFormat="1" applyFont="1" applyBorder="1" applyAlignment="1">
      <alignment horizontal="center"/>
    </xf>
    <xf numFmtId="0" fontId="126" fillId="7" borderId="30" xfId="0" applyFont="1" applyFill="1" applyBorder="1" applyAlignment="1">
      <alignment horizontal="left" wrapText="1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 wrapText="1"/>
    </xf>
    <xf numFmtId="0" fontId="17" fillId="7" borderId="26" xfId="0" applyNumberFormat="1" applyFont="1" applyFill="1" applyBorder="1" applyAlignment="1">
      <alignment horizontal="center"/>
    </xf>
    <xf numFmtId="0" fontId="17" fillId="7" borderId="26" xfId="0" applyFont="1" applyFill="1" applyBorder="1" applyAlignment="1">
      <alignment horizontal="left" wrapText="1"/>
    </xf>
    <xf numFmtId="0" fontId="17" fillId="7" borderId="26" xfId="0" applyFont="1" applyFill="1" applyBorder="1" applyAlignment="1">
      <alignment horizontal="center"/>
    </xf>
    <xf numFmtId="2" fontId="17" fillId="0" borderId="26" xfId="0" applyNumberFormat="1" applyFont="1" applyFill="1" applyBorder="1" applyAlignment="1">
      <alignment horizontal="center"/>
    </xf>
    <xf numFmtId="2" fontId="17" fillId="0" borderId="27" xfId="0" applyNumberFormat="1" applyFont="1" applyFill="1" applyBorder="1" applyAlignment="1">
      <alignment horizontal="center"/>
    </xf>
    <xf numFmtId="2" fontId="17" fillId="0" borderId="28" xfId="0" applyNumberFormat="1" applyFont="1" applyFill="1" applyBorder="1" applyAlignment="1" applyProtection="1">
      <alignment horizontal="center"/>
      <protection locked="0"/>
    </xf>
    <xf numFmtId="4" fontId="17" fillId="0" borderId="29" xfId="0" applyNumberFormat="1" applyFont="1" applyFill="1" applyBorder="1" applyAlignment="1">
      <alignment horizontal="center"/>
    </xf>
    <xf numFmtId="4" fontId="17" fillId="0" borderId="27" xfId="0" applyNumberFormat="1" applyFont="1" applyFill="1" applyBorder="1" applyAlignment="1">
      <alignment horizontal="center"/>
    </xf>
    <xf numFmtId="4" fontId="17" fillId="0" borderId="28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7" borderId="30" xfId="0" applyNumberFormat="1" applyFont="1" applyFill="1" applyBorder="1" applyAlignment="1">
      <alignment horizontal="center" vertical="center"/>
    </xf>
    <xf numFmtId="0" fontId="7" fillId="7" borderId="30" xfId="110" applyFont="1" applyFill="1" applyBorder="1" applyAlignment="1" applyProtection="1">
      <alignment vertical="center" wrapText="1"/>
      <protection locked="0"/>
    </xf>
    <xf numFmtId="2" fontId="7" fillId="0" borderId="30" xfId="0" applyNumberFormat="1" applyFont="1" applyFill="1" applyBorder="1" applyAlignment="1" applyProtection="1">
      <alignment horizontal="center"/>
      <protection locked="0"/>
    </xf>
    <xf numFmtId="2" fontId="7" fillId="0" borderId="41" xfId="0" applyNumberFormat="1" applyFont="1" applyFill="1" applyBorder="1" applyAlignment="1" applyProtection="1">
      <alignment horizontal="center"/>
      <protection locked="0"/>
    </xf>
    <xf numFmtId="2" fontId="7" fillId="0" borderId="31" xfId="0" applyNumberFormat="1" applyFont="1" applyFill="1" applyBorder="1" applyAlignment="1" applyProtection="1">
      <alignment horizontal="center"/>
      <protection locked="0"/>
    </xf>
    <xf numFmtId="4" fontId="17" fillId="0" borderId="32" xfId="0" applyNumberFormat="1" applyFont="1" applyFill="1" applyBorder="1" applyAlignment="1" applyProtection="1">
      <alignment horizontal="center"/>
      <protection locked="0"/>
    </xf>
    <xf numFmtId="178" fontId="7" fillId="0" borderId="41" xfId="0" applyNumberFormat="1" applyFont="1" applyFill="1" applyBorder="1" applyAlignment="1" applyProtection="1">
      <alignment horizontal="center"/>
      <protection locked="0"/>
    </xf>
    <xf numFmtId="178" fontId="7" fillId="0" borderId="31" xfId="0" applyNumberFormat="1" applyFont="1" applyFill="1" applyBorder="1" applyAlignment="1" applyProtection="1">
      <alignment horizontal="center"/>
      <protection locked="0"/>
    </xf>
    <xf numFmtId="0" fontId="7" fillId="7" borderId="34" xfId="0" applyNumberFormat="1" applyFont="1" applyFill="1" applyBorder="1" applyAlignment="1">
      <alignment horizontal="center" vertical="center"/>
    </xf>
    <xf numFmtId="0" fontId="7" fillId="7" borderId="34" xfId="110" applyFont="1" applyFill="1" applyBorder="1" applyAlignment="1" applyProtection="1">
      <alignment vertical="center" wrapText="1"/>
      <protection locked="0"/>
    </xf>
    <xf numFmtId="0" fontId="7" fillId="7" borderId="34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55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17" fillId="4" borderId="19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center" wrapText="1"/>
    </xf>
    <xf numFmtId="0" fontId="17" fillId="7" borderId="32" xfId="0" applyFont="1" applyFill="1" applyBorder="1" applyAlignment="1">
      <alignment horizontal="center" vertical="center" wrapText="1"/>
    </xf>
    <xf numFmtId="0" fontId="17" fillId="50" borderId="81" xfId="0" applyFont="1" applyFill="1" applyBorder="1" applyAlignment="1">
      <alignment horizontal="center" vertical="center" wrapText="1"/>
    </xf>
    <xf numFmtId="0" fontId="17" fillId="50" borderId="82" xfId="0" applyFont="1" applyFill="1" applyBorder="1" applyAlignment="1">
      <alignment horizontal="center" vertical="center" wrapText="1"/>
    </xf>
    <xf numFmtId="0" fontId="17" fillId="50" borderId="90" xfId="0" applyFont="1" applyFill="1" applyBorder="1" applyAlignment="1">
      <alignment horizontal="center" vertical="center" wrapText="1"/>
    </xf>
    <xf numFmtId="0" fontId="17" fillId="11" borderId="47" xfId="0" applyFont="1" applyFill="1" applyBorder="1" applyAlignment="1" applyProtection="1">
      <alignment horizontal="center" vertical="center" wrapText="1"/>
      <protection/>
    </xf>
    <xf numFmtId="0" fontId="17" fillId="11" borderId="48" xfId="0" applyFont="1" applyFill="1" applyBorder="1" applyAlignment="1" applyProtection="1">
      <alignment horizontal="center" vertical="center" wrapText="1"/>
      <protection/>
    </xf>
    <xf numFmtId="0" fontId="17" fillId="11" borderId="74" xfId="0" applyFont="1" applyFill="1" applyBorder="1" applyAlignment="1" applyProtection="1">
      <alignment horizontal="center" vertical="center" wrapText="1"/>
      <protection/>
    </xf>
    <xf numFmtId="0" fontId="17" fillId="7" borderId="65" xfId="0" applyFont="1" applyFill="1" applyBorder="1" applyAlignment="1">
      <alignment horizontal="center"/>
    </xf>
    <xf numFmtId="0" fontId="17" fillId="7" borderId="75" xfId="0" applyFont="1" applyFill="1" applyBorder="1" applyAlignment="1">
      <alignment/>
    </xf>
    <xf numFmtId="4" fontId="17" fillId="7" borderId="41" xfId="0" applyNumberFormat="1" applyFont="1" applyFill="1" applyBorder="1" applyAlignment="1" applyProtection="1">
      <alignment horizontal="center"/>
      <protection locked="0"/>
    </xf>
    <xf numFmtId="4" fontId="17" fillId="7" borderId="31" xfId="0" applyNumberFormat="1" applyFont="1" applyFill="1" applyBorder="1" applyAlignment="1" applyProtection="1">
      <alignment horizontal="center"/>
      <protection locked="0"/>
    </xf>
    <xf numFmtId="4" fontId="17" fillId="7" borderId="32" xfId="0" applyNumberFormat="1" applyFont="1" applyFill="1" applyBorder="1" applyAlignment="1" applyProtection="1">
      <alignment horizontal="center"/>
      <protection locked="0"/>
    </xf>
    <xf numFmtId="4" fontId="17" fillId="7" borderId="95" xfId="0" applyNumberFormat="1" applyFont="1" applyFill="1" applyBorder="1" applyAlignment="1" applyProtection="1">
      <alignment horizontal="center"/>
      <protection locked="0"/>
    </xf>
    <xf numFmtId="4" fontId="17" fillId="50" borderId="66" xfId="0" applyNumberFormat="1" applyFont="1" applyFill="1" applyBorder="1" applyAlignment="1" applyProtection="1">
      <alignment horizontal="center"/>
      <protection locked="0"/>
    </xf>
    <xf numFmtId="4" fontId="17" fillId="50" borderId="39" xfId="0" applyNumberFormat="1" applyFont="1" applyFill="1" applyBorder="1" applyAlignment="1" applyProtection="1">
      <alignment horizontal="center"/>
      <protection locked="0"/>
    </xf>
    <xf numFmtId="4" fontId="17" fillId="50" borderId="77" xfId="0" applyNumberFormat="1" applyFont="1" applyFill="1" applyBorder="1" applyAlignment="1" applyProtection="1">
      <alignment horizontal="center"/>
      <protection locked="0"/>
    </xf>
    <xf numFmtId="4" fontId="17" fillId="11" borderId="66" xfId="0" applyNumberFormat="1" applyFont="1" applyFill="1" applyBorder="1" applyAlignment="1" applyProtection="1">
      <alignment horizontal="center"/>
      <protection/>
    </xf>
    <xf numFmtId="4" fontId="17" fillId="11" borderId="39" xfId="0" applyNumberFormat="1" applyFont="1" applyFill="1" applyBorder="1" applyAlignment="1" applyProtection="1">
      <alignment horizontal="center"/>
      <protection/>
    </xf>
    <xf numFmtId="4" fontId="17" fillId="11" borderId="77" xfId="0" applyNumberFormat="1" applyFont="1" applyFill="1" applyBorder="1" applyAlignment="1" applyProtection="1">
      <alignment horizontal="center"/>
      <protection/>
    </xf>
    <xf numFmtId="0" fontId="126" fillId="7" borderId="59" xfId="0" applyNumberFormat="1" applyFont="1" applyFill="1" applyBorder="1" applyAlignment="1">
      <alignment horizontal="center"/>
    </xf>
    <xf numFmtId="0" fontId="127" fillId="7" borderId="30" xfId="0" applyFont="1" applyFill="1" applyBorder="1" applyAlignment="1">
      <alignment/>
    </xf>
    <xf numFmtId="0" fontId="127" fillId="7" borderId="58" xfId="0" applyFont="1" applyFill="1" applyBorder="1" applyAlignment="1">
      <alignment horizontal="center"/>
    </xf>
    <xf numFmtId="4" fontId="127" fillId="7" borderId="41" xfId="0" applyNumberFormat="1" applyFont="1" applyFill="1" applyBorder="1" applyAlignment="1" applyProtection="1">
      <alignment horizontal="center"/>
      <protection locked="0"/>
    </xf>
    <xf numFmtId="4" fontId="127" fillId="7" borderId="32" xfId="0" applyNumberFormat="1" applyFont="1" applyFill="1" applyBorder="1" applyAlignment="1" applyProtection="1">
      <alignment horizontal="center"/>
      <protection locked="0"/>
    </xf>
    <xf numFmtId="4" fontId="127" fillId="7" borderId="96" xfId="0" applyNumberFormat="1" applyFont="1" applyFill="1" applyBorder="1" applyAlignment="1" applyProtection="1">
      <alignment horizontal="center"/>
      <protection locked="0"/>
    </xf>
    <xf numFmtId="4" fontId="126" fillId="53" borderId="68" xfId="119" applyNumberFormat="1" applyFont="1" applyFill="1" applyBorder="1" applyAlignment="1" applyProtection="1">
      <alignment horizontal="center"/>
      <protection locked="0"/>
    </xf>
    <xf numFmtId="4" fontId="126" fillId="53" borderId="31" xfId="0" applyNumberFormat="1" applyFont="1" applyFill="1" applyBorder="1" applyAlignment="1" applyProtection="1">
      <alignment horizontal="center"/>
      <protection locked="0"/>
    </xf>
    <xf numFmtId="4" fontId="126" fillId="53" borderId="32" xfId="0" applyNumberFormat="1" applyFont="1" applyFill="1" applyBorder="1" applyAlignment="1" applyProtection="1">
      <alignment horizontal="center"/>
      <protection locked="0"/>
    </xf>
    <xf numFmtId="4" fontId="126" fillId="53" borderId="68" xfId="119" applyNumberFormat="1" applyFont="1" applyFill="1" applyBorder="1" applyAlignment="1" applyProtection="1">
      <alignment horizontal="center"/>
      <protection/>
    </xf>
    <xf numFmtId="4" fontId="126" fillId="53" borderId="31" xfId="0" applyNumberFormat="1" applyFont="1" applyFill="1" applyBorder="1" applyAlignment="1" applyProtection="1">
      <alignment horizontal="center"/>
      <protection/>
    </xf>
    <xf numFmtId="4" fontId="126" fillId="53" borderId="32" xfId="0" applyNumberFormat="1" applyFont="1" applyFill="1" applyBorder="1" applyAlignment="1" applyProtection="1">
      <alignment horizontal="center"/>
      <protection/>
    </xf>
    <xf numFmtId="0" fontId="17" fillId="7" borderId="59" xfId="0" applyNumberFormat="1" applyFont="1" applyFill="1" applyBorder="1" applyAlignment="1">
      <alignment horizontal="center"/>
    </xf>
    <xf numFmtId="0" fontId="17" fillId="7" borderId="30" xfId="0" applyFont="1" applyFill="1" applyBorder="1" applyAlignment="1">
      <alignment/>
    </xf>
    <xf numFmtId="4" fontId="17" fillId="7" borderId="96" xfId="0" applyNumberFormat="1" applyFont="1" applyFill="1" applyBorder="1" applyAlignment="1" applyProtection="1">
      <alignment horizontal="center"/>
      <protection locked="0"/>
    </xf>
    <xf numFmtId="4" fontId="17" fillId="50" borderId="68" xfId="0" applyNumberFormat="1" applyFont="1" applyFill="1" applyBorder="1" applyAlignment="1" applyProtection="1">
      <alignment horizontal="center"/>
      <protection locked="0"/>
    </xf>
    <xf numFmtId="4" fontId="17" fillId="50" borderId="31" xfId="0" applyNumberFormat="1" applyFont="1" applyFill="1" applyBorder="1" applyAlignment="1" applyProtection="1">
      <alignment horizontal="center"/>
      <protection locked="0"/>
    </xf>
    <xf numFmtId="4" fontId="17" fillId="50" borderId="32" xfId="0" applyNumberFormat="1" applyFont="1" applyFill="1" applyBorder="1" applyAlignment="1" applyProtection="1">
      <alignment horizontal="center"/>
      <protection locked="0"/>
    </xf>
    <xf numFmtId="4" fontId="17" fillId="11" borderId="68" xfId="0" applyNumberFormat="1" applyFont="1" applyFill="1" applyBorder="1" applyAlignment="1" applyProtection="1">
      <alignment horizontal="center"/>
      <protection/>
    </xf>
    <xf numFmtId="4" fontId="17" fillId="11" borderId="31" xfId="0" applyNumberFormat="1" applyFont="1" applyFill="1" applyBorder="1" applyAlignment="1" applyProtection="1">
      <alignment horizontal="center"/>
      <protection/>
    </xf>
    <xf numFmtId="4" fontId="17" fillId="11" borderId="32" xfId="0" applyNumberFormat="1" applyFont="1" applyFill="1" applyBorder="1" applyAlignment="1" applyProtection="1">
      <alignment horizontal="center"/>
      <protection/>
    </xf>
    <xf numFmtId="0" fontId="7" fillId="7" borderId="59" xfId="0" applyNumberFormat="1" applyFont="1" applyFill="1" applyBorder="1" applyAlignment="1">
      <alignment horizontal="center"/>
    </xf>
    <xf numFmtId="0" fontId="7" fillId="7" borderId="58" xfId="0" applyFont="1" applyFill="1" applyBorder="1" applyAlignment="1">
      <alignment horizontal="center"/>
    </xf>
    <xf numFmtId="4" fontId="7" fillId="7" borderId="31" xfId="0" applyNumberFormat="1" applyFont="1" applyFill="1" applyBorder="1" applyAlignment="1" applyProtection="1">
      <alignment horizontal="center"/>
      <protection locked="0"/>
    </xf>
    <xf numFmtId="4" fontId="7" fillId="7" borderId="32" xfId="0" applyNumberFormat="1" applyFont="1" applyFill="1" applyBorder="1" applyAlignment="1" applyProtection="1">
      <alignment horizontal="center"/>
      <protection locked="0"/>
    </xf>
    <xf numFmtId="4" fontId="7" fillId="7" borderId="96" xfId="0" applyNumberFormat="1" applyFont="1" applyFill="1" applyBorder="1" applyAlignment="1" applyProtection="1">
      <alignment horizontal="center"/>
      <protection locked="0"/>
    </xf>
    <xf numFmtId="4" fontId="7" fillId="53" borderId="31" xfId="0" applyNumberFormat="1" applyFont="1" applyFill="1" applyBorder="1" applyAlignment="1" applyProtection="1">
      <alignment horizontal="center"/>
      <protection/>
    </xf>
    <xf numFmtId="4" fontId="7" fillId="53" borderId="32" xfId="0" applyNumberFormat="1" applyFont="1" applyFill="1" applyBorder="1" applyAlignment="1" applyProtection="1">
      <alignment horizontal="center"/>
      <protection/>
    </xf>
    <xf numFmtId="0" fontId="180" fillId="0" borderId="0" xfId="0" applyFont="1" applyBorder="1" applyAlignment="1">
      <alignment horizontal="center" wrapText="1"/>
    </xf>
    <xf numFmtId="0" fontId="182" fillId="7" borderId="53" xfId="0" applyNumberFormat="1" applyFont="1" applyFill="1" applyBorder="1" applyAlignment="1">
      <alignment horizontal="center"/>
    </xf>
    <xf numFmtId="0" fontId="182" fillId="7" borderId="34" xfId="0" applyFont="1" applyFill="1" applyBorder="1" applyAlignment="1">
      <alignment wrapText="1"/>
    </xf>
    <xf numFmtId="0" fontId="182" fillId="7" borderId="60" xfId="0" applyFont="1" applyFill="1" applyBorder="1" applyAlignment="1">
      <alignment horizontal="center"/>
    </xf>
    <xf numFmtId="4" fontId="182" fillId="7" borderId="19" xfId="0" applyNumberFormat="1" applyFont="1" applyFill="1" applyBorder="1" applyAlignment="1" applyProtection="1">
      <alignment horizontal="center"/>
      <protection locked="0"/>
    </xf>
    <xf numFmtId="4" fontId="182" fillId="7" borderId="20" xfId="0" applyNumberFormat="1" applyFont="1" applyFill="1" applyBorder="1" applyAlignment="1" applyProtection="1">
      <alignment horizontal="center"/>
      <protection locked="0"/>
    </xf>
    <xf numFmtId="4" fontId="182" fillId="7" borderId="21" xfId="0" applyNumberFormat="1" applyFont="1" applyFill="1" applyBorder="1" applyAlignment="1" applyProtection="1">
      <alignment horizontal="center"/>
      <protection locked="0"/>
    </xf>
    <xf numFmtId="4" fontId="182" fillId="7" borderId="97" xfId="0" applyNumberFormat="1" applyFont="1" applyFill="1" applyBorder="1" applyAlignment="1" applyProtection="1">
      <alignment horizontal="center"/>
      <protection locked="0"/>
    </xf>
    <xf numFmtId="4" fontId="182" fillId="50" borderId="69" xfId="0" applyNumberFormat="1" applyFont="1" applyFill="1" applyBorder="1" applyAlignment="1" applyProtection="1">
      <alignment horizontal="center"/>
      <protection locked="0"/>
    </xf>
    <xf numFmtId="4" fontId="182" fillId="53" borderId="20" xfId="0" applyNumberFormat="1" applyFont="1" applyFill="1" applyBorder="1" applyAlignment="1" applyProtection="1">
      <alignment horizontal="center"/>
      <protection locked="0"/>
    </xf>
    <xf numFmtId="4" fontId="182" fillId="53" borderId="21" xfId="0" applyNumberFormat="1" applyFont="1" applyFill="1" applyBorder="1" applyAlignment="1" applyProtection="1">
      <alignment horizontal="center"/>
      <protection locked="0"/>
    </xf>
    <xf numFmtId="4" fontId="182" fillId="11" borderId="69" xfId="0" applyNumberFormat="1" applyFont="1" applyFill="1" applyBorder="1" applyAlignment="1" applyProtection="1">
      <alignment horizontal="center"/>
      <protection/>
    </xf>
    <xf numFmtId="4" fontId="182" fillId="53" borderId="20" xfId="0" applyNumberFormat="1" applyFont="1" applyFill="1" applyBorder="1" applyAlignment="1" applyProtection="1">
      <alignment horizontal="center"/>
      <protection/>
    </xf>
    <xf numFmtId="4" fontId="182" fillId="53" borderId="21" xfId="0" applyNumberFormat="1" applyFont="1" applyFill="1" applyBorder="1" applyAlignment="1" applyProtection="1">
      <alignment horizontal="center"/>
      <protection/>
    </xf>
    <xf numFmtId="0" fontId="183" fillId="0" borderId="0" xfId="0" applyFont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2" fillId="0" borderId="19" xfId="0" applyFont="1" applyBorder="1" applyAlignment="1">
      <alignment horizontal="right" vertical="center" wrapText="1"/>
    </xf>
    <xf numFmtId="2" fontId="22" fillId="0" borderId="61" xfId="0" applyNumberFormat="1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center" vertical="center" wrapText="1"/>
    </xf>
    <xf numFmtId="2" fontId="22" fillId="0" borderId="20" xfId="0" applyNumberFormat="1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2" fontId="22" fillId="0" borderId="60" xfId="0" applyNumberFormat="1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2" fontId="29" fillId="0" borderId="31" xfId="0" applyNumberFormat="1" applyFont="1" applyBorder="1" applyAlignment="1" applyProtection="1">
      <alignment horizontal="right" vertical="center"/>
      <protection locked="0"/>
    </xf>
    <xf numFmtId="4" fontId="4" fillId="62" borderId="41" xfId="0" applyNumberFormat="1" applyFont="1" applyFill="1" applyBorder="1" applyAlignment="1">
      <alignment horizontal="center" vertical="top"/>
    </xf>
    <xf numFmtId="0" fontId="75" fillId="62" borderId="63" xfId="0" applyFont="1" applyFill="1" applyBorder="1" applyAlignment="1">
      <alignment horizontal="center" vertical="center" wrapText="1"/>
    </xf>
    <xf numFmtId="0" fontId="75" fillId="62" borderId="71" xfId="0" applyFont="1" applyFill="1" applyBorder="1" applyAlignment="1">
      <alignment horizontal="center" vertical="center" wrapText="1"/>
    </xf>
    <xf numFmtId="0" fontId="75" fillId="62" borderId="72" xfId="0" applyFont="1" applyFill="1" applyBorder="1" applyAlignment="1">
      <alignment horizontal="center" vertical="center" wrapText="1"/>
    </xf>
    <xf numFmtId="0" fontId="17" fillId="63" borderId="20" xfId="0" applyFont="1" applyFill="1" applyBorder="1" applyAlignment="1">
      <alignment horizontal="center" vertical="center" wrapText="1"/>
    </xf>
    <xf numFmtId="4" fontId="76" fillId="62" borderId="41" xfId="0" applyNumberFormat="1" applyFont="1" applyFill="1" applyBorder="1" applyAlignment="1">
      <alignment horizontal="center" vertical="top"/>
    </xf>
    <xf numFmtId="0" fontId="17" fillId="62" borderId="63" xfId="0" applyFont="1" applyFill="1" applyBorder="1" applyAlignment="1">
      <alignment horizontal="center" vertical="top" wrapText="1"/>
    </xf>
    <xf numFmtId="0" fontId="17" fillId="62" borderId="71" xfId="0" applyFont="1" applyFill="1" applyBorder="1" applyAlignment="1">
      <alignment horizontal="center" vertical="top" wrapText="1"/>
    </xf>
    <xf numFmtId="0" fontId="17" fillId="62" borderId="72" xfId="0" applyFont="1" applyFill="1" applyBorder="1" applyAlignment="1">
      <alignment horizontal="center" vertical="top" wrapText="1"/>
    </xf>
    <xf numFmtId="4" fontId="17" fillId="62" borderId="41" xfId="0" applyNumberFormat="1" applyFont="1" applyFill="1" applyBorder="1" applyAlignment="1" applyProtection="1">
      <alignment horizontal="center" vertical="center"/>
      <protection locked="0"/>
    </xf>
    <xf numFmtId="4" fontId="123" fillId="62" borderId="41" xfId="0" applyNumberFormat="1" applyFont="1" applyFill="1" applyBorder="1" applyAlignment="1" applyProtection="1">
      <alignment horizontal="center" vertical="center"/>
      <protection locked="0"/>
    </xf>
    <xf numFmtId="4" fontId="17" fillId="62" borderId="63" xfId="0" applyNumberFormat="1" applyFont="1" applyFill="1" applyBorder="1" applyAlignment="1" applyProtection="1">
      <alignment horizontal="center" vertical="center"/>
      <protection locked="0"/>
    </xf>
    <xf numFmtId="4" fontId="17" fillId="62" borderId="47" xfId="0" applyNumberFormat="1" applyFont="1" applyFill="1" applyBorder="1" applyAlignment="1" applyProtection="1">
      <alignment horizontal="center" vertical="center"/>
      <protection locked="0"/>
    </xf>
    <xf numFmtId="0" fontId="17" fillId="62" borderId="19" xfId="0" applyFont="1" applyFill="1" applyBorder="1" applyAlignment="1">
      <alignment horizontal="center" wrapText="1"/>
    </xf>
    <xf numFmtId="0" fontId="7" fillId="62" borderId="20" xfId="0" applyFont="1" applyFill="1" applyBorder="1" applyAlignment="1">
      <alignment horizontal="center" wrapText="1"/>
    </xf>
    <xf numFmtId="0" fontId="7" fillId="62" borderId="21" xfId="0" applyFont="1" applyFill="1" applyBorder="1" applyAlignment="1">
      <alignment horizontal="center" wrapText="1"/>
    </xf>
    <xf numFmtId="4" fontId="17" fillId="62" borderId="27" xfId="0" applyNumberFormat="1" applyFont="1" applyFill="1" applyBorder="1" applyAlignment="1">
      <alignment horizontal="center"/>
    </xf>
    <xf numFmtId="4" fontId="7" fillId="62" borderId="41" xfId="0" applyNumberFormat="1" applyFont="1" applyFill="1" applyBorder="1" applyAlignment="1">
      <alignment horizontal="center"/>
    </xf>
    <xf numFmtId="4" fontId="17" fillId="62" borderId="41" xfId="0" applyNumberFormat="1" applyFont="1" applyFill="1" applyBorder="1" applyAlignment="1">
      <alignment horizontal="center"/>
    </xf>
    <xf numFmtId="4" fontId="123" fillId="62" borderId="41" xfId="0" applyNumberFormat="1" applyFont="1" applyFill="1" applyBorder="1" applyAlignment="1">
      <alignment horizontal="center"/>
    </xf>
    <xf numFmtId="4" fontId="17" fillId="62" borderId="38" xfId="0" applyNumberFormat="1" applyFont="1" applyFill="1" applyBorder="1" applyAlignment="1">
      <alignment horizontal="center"/>
    </xf>
    <xf numFmtId="2" fontId="7" fillId="62" borderId="19" xfId="0" applyNumberFormat="1" applyFont="1" applyFill="1" applyBorder="1" applyAlignment="1">
      <alignment horizontal="center"/>
    </xf>
    <xf numFmtId="0" fontId="17" fillId="62" borderId="63" xfId="0" applyFont="1" applyFill="1" applyBorder="1" applyAlignment="1">
      <alignment horizontal="center" vertical="center" wrapText="1"/>
    </xf>
    <xf numFmtId="0" fontId="17" fillId="62" borderId="22" xfId="0" applyFont="1" applyFill="1" applyBorder="1" applyAlignment="1">
      <alignment horizontal="center" vertical="top" wrapText="1"/>
    </xf>
    <xf numFmtId="0" fontId="17" fillId="62" borderId="19" xfId="0" applyFont="1" applyFill="1" applyBorder="1" applyAlignment="1">
      <alignment vertical="top"/>
    </xf>
    <xf numFmtId="0" fontId="17" fillId="62" borderId="20" xfId="0" applyFont="1" applyFill="1" applyBorder="1" applyAlignment="1">
      <alignment vertical="top"/>
    </xf>
    <xf numFmtId="0" fontId="17" fillId="62" borderId="21" xfId="0" applyFont="1" applyFill="1" applyBorder="1" applyAlignment="1">
      <alignment vertical="top"/>
    </xf>
    <xf numFmtId="0" fontId="17" fillId="62" borderId="19" xfId="0" applyFont="1" applyFill="1" applyBorder="1" applyAlignment="1">
      <alignment horizontal="center" vertical="center" wrapText="1"/>
    </xf>
    <xf numFmtId="0" fontId="17" fillId="62" borderId="20" xfId="0" applyFont="1" applyFill="1" applyBorder="1" applyAlignment="1">
      <alignment horizontal="center" vertical="center" wrapText="1"/>
    </xf>
    <xf numFmtId="0" fontId="17" fillId="62" borderId="21" xfId="0" applyFont="1" applyFill="1" applyBorder="1" applyAlignment="1">
      <alignment horizontal="center" vertical="center" wrapText="1"/>
    </xf>
    <xf numFmtId="4" fontId="127" fillId="66" borderId="31" xfId="0" applyNumberFormat="1" applyFont="1" applyFill="1" applyBorder="1" applyAlignment="1" applyProtection="1">
      <alignment horizontal="center"/>
      <protection locked="0"/>
    </xf>
    <xf numFmtId="0" fontId="103" fillId="0" borderId="34" xfId="0" applyFont="1" applyBorder="1" applyAlignment="1">
      <alignment/>
    </xf>
    <xf numFmtId="0" fontId="17" fillId="7" borderId="71" xfId="0" applyFont="1" applyFill="1" applyBorder="1" applyAlignment="1">
      <alignment horizontal="center" vertical="top" wrapText="1"/>
    </xf>
    <xf numFmtId="0" fontId="17" fillId="7" borderId="24" xfId="0" applyFont="1" applyFill="1" applyBorder="1" applyAlignment="1">
      <alignment horizontal="center" vertical="top" wrapText="1"/>
    </xf>
    <xf numFmtId="0" fontId="17" fillId="7" borderId="72" xfId="0" applyFont="1" applyFill="1" applyBorder="1" applyAlignment="1">
      <alignment horizontal="center" vertical="top" wrapText="1"/>
    </xf>
    <xf numFmtId="0" fontId="17" fillId="7" borderId="25" xfId="0" applyFont="1" applyFill="1" applyBorder="1" applyAlignment="1">
      <alignment horizontal="center" vertical="top" wrapText="1"/>
    </xf>
    <xf numFmtId="0" fontId="17" fillId="7" borderId="63" xfId="0" applyFont="1" applyFill="1" applyBorder="1" applyAlignment="1">
      <alignment horizontal="center" vertical="top" wrapText="1"/>
    </xf>
    <xf numFmtId="0" fontId="17" fillId="7" borderId="23" xfId="0" applyFont="1" applyFill="1" applyBorder="1" applyAlignment="1">
      <alignment horizontal="center" vertical="top" wrapText="1"/>
    </xf>
    <xf numFmtId="0" fontId="3" fillId="0" borderId="80" xfId="0" applyFont="1" applyBorder="1" applyAlignment="1">
      <alignment horizontal="left"/>
    </xf>
    <xf numFmtId="0" fontId="128" fillId="0" borderId="0" xfId="92" applyFont="1" applyAlignment="1">
      <alignment horizontal="center" wrapText="1"/>
      <protection/>
    </xf>
    <xf numFmtId="0" fontId="128" fillId="0" borderId="0" xfId="92" applyFont="1" applyAlignment="1">
      <alignment horizontal="center"/>
      <protection/>
    </xf>
    <xf numFmtId="0" fontId="128" fillId="0" borderId="47" xfId="92" applyFont="1" applyBorder="1" applyAlignment="1">
      <alignment horizontal="center" vertical="center" wrapText="1"/>
      <protection/>
    </xf>
    <xf numFmtId="0" fontId="128" fillId="0" borderId="48" xfId="92" applyFont="1" applyBorder="1" applyAlignment="1">
      <alignment horizontal="center" vertical="center" wrapText="1"/>
      <protection/>
    </xf>
    <xf numFmtId="0" fontId="128" fillId="0" borderId="74" xfId="92" applyFont="1" applyBorder="1" applyAlignment="1">
      <alignment horizontal="center" vertical="center" wrapText="1"/>
      <protection/>
    </xf>
    <xf numFmtId="0" fontId="18" fillId="0" borderId="0" xfId="92" applyAlignment="1">
      <alignment vertical="center"/>
      <protection/>
    </xf>
    <xf numFmtId="0" fontId="1" fillId="0" borderId="55" xfId="0" applyFont="1" applyBorder="1" applyAlignment="1">
      <alignment horizontal="center"/>
    </xf>
    <xf numFmtId="0" fontId="180" fillId="0" borderId="0" xfId="0" applyFont="1" applyBorder="1" applyAlignment="1">
      <alignment horizontal="left" vertical="center"/>
    </xf>
    <xf numFmtId="0" fontId="0" fillId="0" borderId="0" xfId="0" applyBorder="1" applyAlignment="1" applyProtection="1">
      <alignment wrapText="1"/>
      <protection locked="0"/>
    </xf>
    <xf numFmtId="2" fontId="29" fillId="61" borderId="94" xfId="0" applyNumberFormat="1" applyFont="1" applyFill="1" applyBorder="1" applyAlignment="1" applyProtection="1">
      <alignment horizontal="right" vertical="center"/>
      <protection/>
    </xf>
    <xf numFmtId="2" fontId="29" fillId="0" borderId="31" xfId="0" applyNumberFormat="1" applyFont="1" applyBorder="1" applyAlignment="1" applyProtection="1">
      <alignment horizontal="right" vertical="center"/>
      <protection/>
    </xf>
    <xf numFmtId="0" fontId="29" fillId="0" borderId="38" xfId="0" applyFont="1" applyBorder="1" applyAlignment="1" applyProtection="1">
      <alignment/>
      <protection locked="0"/>
    </xf>
    <xf numFmtId="0" fontId="29" fillId="0" borderId="39" xfId="0" applyFont="1" applyBorder="1" applyAlignment="1" applyProtection="1">
      <alignment wrapText="1"/>
      <protection locked="0"/>
    </xf>
    <xf numFmtId="0" fontId="29" fillId="0" borderId="39" xfId="0" applyFont="1" applyBorder="1" applyAlignment="1" applyProtection="1">
      <alignment horizontal="center" vertical="center"/>
      <protection locked="0"/>
    </xf>
    <xf numFmtId="0" fontId="29" fillId="0" borderId="54" xfId="0" applyFont="1" applyBorder="1" applyAlignment="1" applyProtection="1">
      <alignment horizontal="center" vertical="center"/>
      <protection locked="0"/>
    </xf>
    <xf numFmtId="2" fontId="29" fillId="0" borderId="20" xfId="0" applyNumberFormat="1" applyFont="1" applyBorder="1" applyAlignment="1" applyProtection="1">
      <alignment horizontal="right" vertical="center"/>
      <protection/>
    </xf>
    <xf numFmtId="2" fontId="29" fillId="0" borderId="48" xfId="0" applyNumberFormat="1" applyFont="1" applyBorder="1" applyAlignment="1" applyProtection="1">
      <alignment horizontal="right" vertical="center"/>
      <protection/>
    </xf>
    <xf numFmtId="2" fontId="29" fillId="61" borderId="74" xfId="0" applyNumberFormat="1" applyFont="1" applyFill="1" applyBorder="1" applyAlignment="1" applyProtection="1">
      <alignment horizontal="right" vertical="center"/>
      <protection/>
    </xf>
    <xf numFmtId="186" fontId="94" fillId="55" borderId="0" xfId="92" applyNumberFormat="1" applyFont="1" applyFill="1" applyBorder="1" applyAlignment="1">
      <alignment wrapText="1"/>
      <protection/>
    </xf>
    <xf numFmtId="182" fontId="75" fillId="65" borderId="44" xfId="122" applyNumberFormat="1" applyFont="1" applyFill="1" applyBorder="1" applyAlignment="1" applyProtection="1">
      <alignment vertical="center" wrapText="1"/>
      <protection locked="0"/>
    </xf>
    <xf numFmtId="0" fontId="75" fillId="50" borderId="101" xfId="103" applyFont="1" applyFill="1" applyBorder="1" applyAlignment="1">
      <alignment horizontal="center" vertical="center" wrapText="1"/>
      <protection/>
    </xf>
    <xf numFmtId="0" fontId="75" fillId="50" borderId="83" xfId="103" applyFont="1" applyFill="1" applyBorder="1" applyAlignment="1">
      <alignment horizontal="center" vertical="center" wrapText="1"/>
      <protection/>
    </xf>
    <xf numFmtId="0" fontId="75" fillId="50" borderId="90" xfId="103" applyFont="1" applyFill="1" applyBorder="1" applyAlignment="1">
      <alignment horizontal="center" vertical="center"/>
      <protection/>
    </xf>
    <xf numFmtId="0" fontId="75" fillId="7" borderId="56" xfId="103" applyFont="1" applyFill="1" applyBorder="1" applyAlignment="1">
      <alignment horizontal="center"/>
      <protection/>
    </xf>
    <xf numFmtId="0" fontId="75" fillId="7" borderId="65" xfId="103" applyFont="1" applyFill="1" applyBorder="1" applyAlignment="1">
      <alignment horizontal="left" wrapText="1"/>
      <protection/>
    </xf>
    <xf numFmtId="0" fontId="75" fillId="7" borderId="65" xfId="103" applyFont="1" applyFill="1" applyBorder="1" applyAlignment="1">
      <alignment horizontal="center"/>
      <protection/>
    </xf>
    <xf numFmtId="2" fontId="75" fillId="50" borderId="38" xfId="103" applyNumberFormat="1" applyFont="1" applyFill="1" applyBorder="1" applyAlignment="1">
      <alignment horizontal="center" vertical="center"/>
      <protection/>
    </xf>
    <xf numFmtId="2" fontId="75" fillId="50" borderId="39" xfId="103" applyNumberFormat="1" applyFont="1" applyFill="1" applyBorder="1" applyAlignment="1">
      <alignment horizontal="center" vertical="center"/>
      <protection/>
    </xf>
    <xf numFmtId="2" fontId="75" fillId="50" borderId="77" xfId="103" applyNumberFormat="1" applyFont="1" applyFill="1" applyBorder="1" applyAlignment="1">
      <alignment horizontal="center" vertical="center"/>
      <protection/>
    </xf>
    <xf numFmtId="0" fontId="76" fillId="7" borderId="59" xfId="103" applyFont="1" applyFill="1" applyBorder="1" applyAlignment="1">
      <alignment horizontal="center"/>
      <protection/>
    </xf>
    <xf numFmtId="0" fontId="76" fillId="7" borderId="59" xfId="103" applyFont="1" applyFill="1" applyBorder="1" applyAlignment="1">
      <alignment horizontal="left" wrapText="1"/>
      <protection/>
    </xf>
    <xf numFmtId="2" fontId="76" fillId="50" borderId="41" xfId="103" applyNumberFormat="1" applyFont="1" applyFill="1" applyBorder="1" applyAlignment="1">
      <alignment horizontal="center" vertical="center"/>
      <protection/>
    </xf>
    <xf numFmtId="2" fontId="76" fillId="50" borderId="31" xfId="103" applyNumberFormat="1" applyFont="1" applyFill="1" applyBorder="1" applyAlignment="1">
      <alignment horizontal="center" vertical="center"/>
      <protection/>
    </xf>
    <xf numFmtId="2" fontId="76" fillId="50" borderId="32" xfId="103" applyNumberFormat="1" applyFont="1" applyFill="1" applyBorder="1" applyAlignment="1">
      <alignment horizontal="center" vertical="center"/>
      <protection/>
    </xf>
    <xf numFmtId="182" fontId="76" fillId="50" borderId="41" xfId="103" applyNumberFormat="1" applyFont="1" applyFill="1" applyBorder="1" applyAlignment="1">
      <alignment horizontal="center" vertical="center"/>
      <protection/>
    </xf>
    <xf numFmtId="182" fontId="76" fillId="50" borderId="31" xfId="103" applyNumberFormat="1" applyFont="1" applyFill="1" applyBorder="1" applyAlignment="1">
      <alignment horizontal="center" vertical="center"/>
      <protection/>
    </xf>
    <xf numFmtId="0" fontId="76" fillId="50" borderId="32" xfId="103" applyFont="1" applyFill="1" applyBorder="1" applyAlignment="1">
      <alignment horizontal="center" vertical="center"/>
      <protection/>
    </xf>
    <xf numFmtId="49" fontId="76" fillId="7" borderId="59" xfId="103" applyNumberFormat="1" applyFont="1" applyFill="1" applyBorder="1" applyAlignment="1">
      <alignment horizontal="center"/>
      <protection/>
    </xf>
    <xf numFmtId="0" fontId="76" fillId="7" borderId="59" xfId="103" applyFont="1" applyFill="1" applyBorder="1">
      <alignment/>
      <protection/>
    </xf>
    <xf numFmtId="0" fontId="76" fillId="50" borderId="41" xfId="103" applyFont="1" applyFill="1" applyBorder="1" applyAlignment="1">
      <alignment horizontal="center" vertical="center"/>
      <protection/>
    </xf>
    <xf numFmtId="0" fontId="76" fillId="50" borderId="31" xfId="103" applyFont="1" applyFill="1" applyBorder="1" applyAlignment="1">
      <alignment horizontal="center" vertical="center"/>
      <protection/>
    </xf>
    <xf numFmtId="49" fontId="75" fillId="7" borderId="59" xfId="103" applyNumberFormat="1" applyFont="1" applyFill="1" applyBorder="1" applyAlignment="1">
      <alignment horizontal="center"/>
      <protection/>
    </xf>
    <xf numFmtId="0" fontId="75" fillId="7" borderId="59" xfId="103" applyFont="1" applyFill="1" applyBorder="1">
      <alignment/>
      <protection/>
    </xf>
    <xf numFmtId="0" fontId="75" fillId="7" borderId="59" xfId="103" applyFont="1" applyFill="1" applyBorder="1" applyAlignment="1">
      <alignment horizontal="center"/>
      <protection/>
    </xf>
    <xf numFmtId="2" fontId="75" fillId="50" borderId="41" xfId="103" applyNumberFormat="1" applyFont="1" applyFill="1" applyBorder="1" applyAlignment="1">
      <alignment horizontal="center" vertical="center"/>
      <protection/>
    </xf>
    <xf numFmtId="2" fontId="75" fillId="50" borderId="31" xfId="103" applyNumberFormat="1" applyFont="1" applyFill="1" applyBorder="1" applyAlignment="1">
      <alignment horizontal="center" vertical="center"/>
      <protection/>
    </xf>
    <xf numFmtId="2" fontId="76" fillId="56" borderId="41" xfId="103" applyNumberFormat="1" applyFont="1" applyFill="1" applyBorder="1" applyAlignment="1" applyProtection="1">
      <alignment horizontal="center" vertical="center"/>
      <protection locked="0"/>
    </xf>
    <xf numFmtId="2" fontId="76" fillId="56" borderId="31" xfId="103" applyNumberFormat="1" applyFont="1" applyFill="1" applyBorder="1" applyAlignment="1" applyProtection="1">
      <alignment horizontal="center" vertical="center"/>
      <protection locked="0"/>
    </xf>
    <xf numFmtId="2" fontId="75" fillId="50" borderId="32" xfId="103" applyNumberFormat="1" applyFont="1" applyFill="1" applyBorder="1" applyAlignment="1">
      <alignment horizontal="center" vertical="center"/>
      <protection/>
    </xf>
    <xf numFmtId="49" fontId="75" fillId="7" borderId="59" xfId="103" applyNumberFormat="1" applyFont="1" applyFill="1" applyBorder="1" applyAlignment="1">
      <alignment horizontal="center" vertical="center"/>
      <protection/>
    </xf>
    <xf numFmtId="0" fontId="75" fillId="7" borderId="59" xfId="103" applyFont="1" applyFill="1" applyBorder="1" applyAlignment="1">
      <alignment vertical="center" wrapText="1"/>
      <protection/>
    </xf>
    <xf numFmtId="0" fontId="75" fillId="7" borderId="59" xfId="103" applyFont="1" applyFill="1" applyBorder="1" applyAlignment="1">
      <alignment horizontal="center" vertical="center"/>
      <protection/>
    </xf>
    <xf numFmtId="4" fontId="75" fillId="53" borderId="41" xfId="0" applyNumberFormat="1" applyFont="1" applyFill="1" applyBorder="1" applyAlignment="1" applyProtection="1">
      <alignment horizontal="center" vertical="center"/>
      <protection locked="0"/>
    </xf>
    <xf numFmtId="4" fontId="75" fillId="53" borderId="31" xfId="0" applyNumberFormat="1" applyFont="1" applyFill="1" applyBorder="1" applyAlignment="1" applyProtection="1">
      <alignment horizontal="center" vertical="center"/>
      <protection locked="0"/>
    </xf>
    <xf numFmtId="0" fontId="75" fillId="50" borderId="32" xfId="103" applyFont="1" applyFill="1" applyBorder="1" applyAlignment="1">
      <alignment horizontal="center" vertical="center"/>
      <protection/>
    </xf>
    <xf numFmtId="0" fontId="76" fillId="7" borderId="59" xfId="103" applyFont="1" applyFill="1" applyBorder="1" applyAlignment="1">
      <alignment wrapText="1"/>
      <protection/>
    </xf>
    <xf numFmtId="4" fontId="76" fillId="53" borderId="41" xfId="0" applyNumberFormat="1" applyFont="1" applyFill="1" applyBorder="1" applyAlignment="1" applyProtection="1">
      <alignment horizontal="center" vertical="center"/>
      <protection locked="0"/>
    </xf>
    <xf numFmtId="4" fontId="76" fillId="53" borderId="31" xfId="103" applyNumberFormat="1" applyFont="1" applyFill="1" applyBorder="1" applyAlignment="1" applyProtection="1">
      <alignment horizontal="center" vertical="center"/>
      <protection locked="0"/>
    </xf>
    <xf numFmtId="0" fontId="76" fillId="7" borderId="59" xfId="103" applyFont="1" applyFill="1" applyBorder="1" applyAlignment="1">
      <alignment horizontal="right" wrapText="1"/>
      <protection/>
    </xf>
    <xf numFmtId="0" fontId="75" fillId="7" borderId="59" xfId="103" applyFont="1" applyFill="1" applyBorder="1" applyAlignment="1" applyProtection="1">
      <alignment wrapText="1"/>
      <protection locked="0"/>
    </xf>
    <xf numFmtId="0" fontId="75" fillId="7" borderId="59" xfId="103" applyFont="1" applyFill="1" applyBorder="1" applyAlignment="1" applyProtection="1">
      <alignment horizontal="center" wrapText="1"/>
      <protection locked="0"/>
    </xf>
    <xf numFmtId="2" fontId="75" fillId="7" borderId="41" xfId="103" applyNumberFormat="1" applyFont="1" applyFill="1" applyBorder="1" applyAlignment="1" applyProtection="1">
      <alignment horizontal="center" wrapText="1"/>
      <protection locked="0"/>
    </xf>
    <xf numFmtId="2" fontId="75" fillId="7" borderId="31" xfId="103" applyNumberFormat="1" applyFont="1" applyFill="1" applyBorder="1" applyAlignment="1" applyProtection="1">
      <alignment horizontal="center" wrapText="1"/>
      <protection locked="0"/>
    </xf>
    <xf numFmtId="0" fontId="75" fillId="7" borderId="32" xfId="103" applyFont="1" applyFill="1" applyBorder="1" applyAlignment="1" applyProtection="1">
      <alignment wrapText="1"/>
      <protection locked="0"/>
    </xf>
    <xf numFmtId="2" fontId="76" fillId="53" borderId="41" xfId="0" applyNumberFormat="1" applyFont="1" applyFill="1" applyBorder="1" applyAlignment="1" applyProtection="1">
      <alignment horizontal="center" vertical="center"/>
      <protection locked="0"/>
    </xf>
    <xf numFmtId="2" fontId="76" fillId="53" borderId="31" xfId="103" applyNumberFormat="1" applyFont="1" applyFill="1" applyBorder="1" applyAlignment="1" applyProtection="1">
      <alignment horizontal="center" vertical="center"/>
      <protection locked="0"/>
    </xf>
    <xf numFmtId="184" fontId="76" fillId="53" borderId="41" xfId="103" applyNumberFormat="1" applyFont="1" applyFill="1" applyBorder="1" applyAlignment="1" applyProtection="1">
      <alignment horizontal="center" vertical="center"/>
      <protection locked="0"/>
    </xf>
    <xf numFmtId="184" fontId="76" fillId="53" borderId="31" xfId="103" applyNumberFormat="1" applyFont="1" applyFill="1" applyBorder="1" applyAlignment="1" applyProtection="1">
      <alignment horizontal="center" vertical="center"/>
      <protection locked="0"/>
    </xf>
    <xf numFmtId="2" fontId="76" fillId="53" borderId="41" xfId="103" applyNumberFormat="1" applyFont="1" applyFill="1" applyBorder="1" applyAlignment="1" applyProtection="1">
      <alignment horizontal="center" vertical="center"/>
      <protection locked="0"/>
    </xf>
    <xf numFmtId="0" fontId="76" fillId="53" borderId="41" xfId="103" applyFont="1" applyFill="1" applyBorder="1" applyAlignment="1" applyProtection="1">
      <alignment horizontal="center" vertical="center"/>
      <protection locked="0"/>
    </xf>
    <xf numFmtId="0" fontId="76" fillId="53" borderId="31" xfId="103" applyFont="1" applyFill="1" applyBorder="1" applyAlignment="1" applyProtection="1">
      <alignment horizontal="center" vertical="center"/>
      <protection locked="0"/>
    </xf>
    <xf numFmtId="0" fontId="76" fillId="7" borderId="53" xfId="103" applyFont="1" applyFill="1" applyBorder="1" applyAlignment="1">
      <alignment horizontal="center"/>
      <protection/>
    </xf>
    <xf numFmtId="0" fontId="76" fillId="53" borderId="19" xfId="103" applyFont="1" applyFill="1" applyBorder="1" applyAlignment="1" applyProtection="1">
      <alignment horizontal="center" vertical="center"/>
      <protection locked="0"/>
    </xf>
    <xf numFmtId="0" fontId="76" fillId="53" borderId="20" xfId="103" applyFont="1" applyFill="1" applyBorder="1" applyAlignment="1" applyProtection="1">
      <alignment horizontal="center" vertical="center"/>
      <protection locked="0"/>
    </xf>
    <xf numFmtId="2" fontId="76" fillId="50" borderId="21" xfId="103" applyNumberFormat="1" applyFont="1" applyFill="1" applyBorder="1" applyAlignment="1">
      <alignment horizontal="center" vertical="center"/>
      <protection/>
    </xf>
    <xf numFmtId="49" fontId="76" fillId="7" borderId="59" xfId="103" applyNumberFormat="1" applyFont="1" applyFill="1" applyBorder="1" applyAlignment="1">
      <alignment horizontal="center" wrapText="1"/>
      <protection/>
    </xf>
    <xf numFmtId="49" fontId="76" fillId="7" borderId="53" xfId="103" applyNumberFormat="1" applyFont="1" applyFill="1" applyBorder="1" applyAlignment="1">
      <alignment horizontal="center" wrapText="1"/>
      <protection/>
    </xf>
    <xf numFmtId="0" fontId="76" fillId="7" borderId="53" xfId="103" applyFont="1" applyFill="1" applyBorder="1" applyAlignment="1">
      <alignment horizontal="right" wrapText="1"/>
      <protection/>
    </xf>
    <xf numFmtId="0" fontId="75" fillId="7" borderId="59" xfId="103" applyFont="1" applyFill="1" applyBorder="1" applyAlignment="1">
      <alignment wrapText="1"/>
      <protection/>
    </xf>
    <xf numFmtId="0" fontId="7" fillId="0" borderId="38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7" fillId="7" borderId="26" xfId="0" applyFont="1" applyFill="1" applyBorder="1" applyAlignment="1">
      <alignment horizontal="center" vertical="center" wrapText="1"/>
    </xf>
    <xf numFmtId="4" fontId="17" fillId="56" borderId="55" xfId="0" applyNumberFormat="1" applyFont="1" applyFill="1" applyBorder="1" applyAlignment="1" applyProtection="1">
      <alignment horizontal="center" vertical="center"/>
      <protection locked="0"/>
    </xf>
    <xf numFmtId="0" fontId="17" fillId="50" borderId="20" xfId="0" applyFont="1" applyFill="1" applyBorder="1" applyAlignment="1">
      <alignment horizontal="center" vertical="top"/>
    </xf>
    <xf numFmtId="0" fontId="17" fillId="50" borderId="2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61" xfId="0" applyFont="1" applyFill="1" applyBorder="1" applyAlignment="1">
      <alignment horizontal="center" vertical="center" wrapText="1"/>
    </xf>
    <xf numFmtId="0" fontId="2" fillId="50" borderId="69" xfId="0" applyFont="1" applyFill="1" applyBorder="1" applyAlignment="1">
      <alignment horizontal="center" vertical="center" wrapText="1"/>
    </xf>
    <xf numFmtId="0" fontId="2" fillId="50" borderId="20" xfId="0" applyFont="1" applyFill="1" applyBorder="1" applyAlignment="1">
      <alignment horizontal="center" vertical="center" wrapText="1"/>
    </xf>
    <xf numFmtId="0" fontId="2" fillId="50" borderId="21" xfId="0" applyFont="1" applyFill="1" applyBorder="1" applyAlignment="1">
      <alignment horizontal="center" vertical="center" wrapText="1"/>
    </xf>
    <xf numFmtId="4" fontId="76" fillId="56" borderId="54" xfId="0" applyNumberFormat="1" applyFont="1" applyFill="1" applyBorder="1" applyAlignment="1">
      <alignment horizontal="center" vertical="top"/>
    </xf>
    <xf numFmtId="4" fontId="76" fillId="56" borderId="57" xfId="0" applyNumberFormat="1" applyFont="1" applyFill="1" applyBorder="1" applyAlignment="1" applyProtection="1">
      <alignment horizontal="center" vertical="top"/>
      <protection locked="0"/>
    </xf>
    <xf numFmtId="9" fontId="4" fillId="56" borderId="57" xfId="119" applyFont="1" applyFill="1" applyBorder="1" applyAlignment="1">
      <alignment horizontal="center" vertical="top"/>
    </xf>
    <xf numFmtId="4" fontId="76" fillId="56" borderId="57" xfId="0" applyNumberFormat="1" applyFont="1" applyFill="1" applyBorder="1" applyAlignment="1">
      <alignment horizontal="center" vertical="top"/>
    </xf>
    <xf numFmtId="4" fontId="75" fillId="56" borderId="57" xfId="0" applyNumberFormat="1" applyFont="1" applyFill="1" applyBorder="1" applyAlignment="1">
      <alignment horizontal="center" vertical="top"/>
    </xf>
    <xf numFmtId="4" fontId="4" fillId="56" borderId="57" xfId="0" applyNumberFormat="1" applyFont="1" applyFill="1" applyBorder="1" applyAlignment="1">
      <alignment horizontal="center" vertical="top"/>
    </xf>
    <xf numFmtId="4" fontId="76" fillId="50" borderId="76" xfId="0" applyNumberFormat="1" applyFont="1" applyFill="1" applyBorder="1" applyAlignment="1">
      <alignment horizontal="center" vertical="top"/>
    </xf>
    <xf numFmtId="4" fontId="76" fillId="50" borderId="58" xfId="0" applyNumberFormat="1" applyFont="1" applyFill="1" applyBorder="1" applyAlignment="1" applyProtection="1">
      <alignment horizontal="center" vertical="top"/>
      <protection locked="0"/>
    </xf>
    <xf numFmtId="9" fontId="4" fillId="50" borderId="58" xfId="119" applyFont="1" applyFill="1" applyBorder="1" applyAlignment="1">
      <alignment horizontal="center" vertical="top"/>
    </xf>
    <xf numFmtId="4" fontId="76" fillId="50" borderId="58" xfId="0" applyNumberFormat="1" applyFont="1" applyFill="1" applyBorder="1" applyAlignment="1">
      <alignment horizontal="center" vertical="top"/>
    </xf>
    <xf numFmtId="4" fontId="75" fillId="50" borderId="58" xfId="0" applyNumberFormat="1" applyFont="1" applyFill="1" applyBorder="1" applyAlignment="1">
      <alignment horizontal="center" vertical="top"/>
    </xf>
    <xf numFmtId="4" fontId="4" fillId="50" borderId="58" xfId="0" applyNumberFormat="1" applyFont="1" applyFill="1" applyBorder="1" applyAlignment="1">
      <alignment horizontal="center" vertical="top"/>
    </xf>
    <xf numFmtId="4" fontId="76" fillId="50" borderId="79" xfId="0" applyNumberFormat="1" applyFont="1" applyFill="1" applyBorder="1" applyAlignment="1">
      <alignment horizontal="center" vertical="top"/>
    </xf>
    <xf numFmtId="4" fontId="76" fillId="56" borderId="38" xfId="0" applyNumberFormat="1" applyFont="1" applyFill="1" applyBorder="1" applyAlignment="1">
      <alignment horizontal="center" vertical="top"/>
    </xf>
    <xf numFmtId="4" fontId="76" fillId="56" borderId="41" xfId="0" applyNumberFormat="1" applyFont="1" applyFill="1" applyBorder="1" applyAlignment="1" applyProtection="1">
      <alignment horizontal="center" vertical="top"/>
      <protection locked="0"/>
    </xf>
    <xf numFmtId="9" fontId="4" fillId="56" borderId="41" xfId="119" applyFont="1" applyFill="1" applyBorder="1" applyAlignment="1">
      <alignment horizontal="center" vertical="top"/>
    </xf>
    <xf numFmtId="4" fontId="76" fillId="56" borderId="41" xfId="0" applyNumberFormat="1" applyFont="1" applyFill="1" applyBorder="1" applyAlignment="1">
      <alignment horizontal="center" vertical="top"/>
    </xf>
    <xf numFmtId="4" fontId="75" fillId="56" borderId="41" xfId="0" applyNumberFormat="1" applyFont="1" applyFill="1" applyBorder="1" applyAlignment="1">
      <alignment horizontal="center" vertical="top"/>
    </xf>
    <xf numFmtId="4" fontId="4" fillId="56" borderId="41" xfId="0" applyNumberFormat="1" applyFont="1" applyFill="1" applyBorder="1" applyAlignment="1">
      <alignment horizontal="center" vertical="top"/>
    </xf>
    <xf numFmtId="4" fontId="4" fillId="0" borderId="57" xfId="0" applyNumberFormat="1" applyFont="1" applyBorder="1" applyAlignment="1" applyProtection="1">
      <alignment horizontal="center" vertical="top"/>
      <protection locked="0"/>
    </xf>
    <xf numFmtId="4" fontId="76" fillId="0" borderId="61" xfId="0" applyNumberFormat="1" applyFont="1" applyBorder="1" applyAlignment="1" applyProtection="1">
      <alignment horizontal="center" vertical="top"/>
      <protection locked="0"/>
    </xf>
    <xf numFmtId="4" fontId="75" fillId="50" borderId="76" xfId="0" applyNumberFormat="1" applyFont="1" applyFill="1" applyBorder="1" applyAlignment="1">
      <alignment horizontal="center" vertical="top"/>
    </xf>
    <xf numFmtId="4" fontId="76" fillId="50" borderId="60" xfId="0" applyNumberFormat="1" applyFont="1" applyFill="1" applyBorder="1" applyAlignment="1">
      <alignment horizontal="center" vertical="top"/>
    </xf>
    <xf numFmtId="4" fontId="76" fillId="0" borderId="63" xfId="0" applyNumberFormat="1" applyFont="1" applyBorder="1" applyAlignment="1">
      <alignment horizontal="center" vertical="top"/>
    </xf>
    <xf numFmtId="4" fontId="75" fillId="0" borderId="38" xfId="0" applyNumberFormat="1" applyFont="1" applyBorder="1" applyAlignment="1">
      <alignment horizontal="center" vertical="top"/>
    </xf>
    <xf numFmtId="4" fontId="76" fillId="0" borderId="41" xfId="0" applyNumberFormat="1" applyFont="1" applyBorder="1" applyAlignment="1">
      <alignment horizontal="center" vertical="top"/>
    </xf>
    <xf numFmtId="4" fontId="4" fillId="0" borderId="41" xfId="0" applyNumberFormat="1" applyFont="1" applyBorder="1" applyAlignment="1" applyProtection="1">
      <alignment horizontal="center" vertical="top"/>
      <protection locked="0"/>
    </xf>
    <xf numFmtId="4" fontId="76" fillId="0" borderId="41" xfId="0" applyNumberFormat="1" applyFont="1" applyBorder="1" applyAlignment="1" applyProtection="1">
      <alignment horizontal="center" vertical="top"/>
      <protection locked="0"/>
    </xf>
    <xf numFmtId="4" fontId="76" fillId="0" borderId="19" xfId="0" applyNumberFormat="1" applyFont="1" applyBorder="1" applyAlignment="1" applyProtection="1">
      <alignment horizontal="center" vertical="top"/>
      <protection locked="0"/>
    </xf>
    <xf numFmtId="4" fontId="75" fillId="50" borderId="55" xfId="0" applyNumberFormat="1" applyFont="1" applyFill="1" applyBorder="1" applyAlignment="1">
      <alignment horizontal="center" vertical="top"/>
    </xf>
    <xf numFmtId="4" fontId="76" fillId="0" borderId="63" xfId="0" applyNumberFormat="1" applyFont="1" applyBorder="1" applyAlignment="1" applyProtection="1">
      <alignment horizontal="center" vertical="top"/>
      <protection locked="0"/>
    </xf>
    <xf numFmtId="4" fontId="76" fillId="0" borderId="71" xfId="0" applyNumberFormat="1" applyFont="1" applyBorder="1" applyAlignment="1" applyProtection="1">
      <alignment horizontal="center" vertical="top"/>
      <protection locked="0"/>
    </xf>
    <xf numFmtId="4" fontId="76" fillId="0" borderId="72" xfId="0" applyNumberFormat="1" applyFont="1" applyBorder="1" applyAlignment="1" applyProtection="1">
      <alignment horizontal="center" vertical="top"/>
      <protection locked="0"/>
    </xf>
    <xf numFmtId="0" fontId="17" fillId="7" borderId="41" xfId="0" applyFont="1" applyFill="1" applyBorder="1" applyAlignment="1">
      <alignment horizontal="center" vertical="center" wrapText="1"/>
    </xf>
    <xf numFmtId="4" fontId="76" fillId="56" borderId="54" xfId="0" applyNumberFormat="1" applyFont="1" applyFill="1" applyBorder="1" applyAlignment="1" applyProtection="1">
      <alignment horizontal="center" vertical="center"/>
      <protection locked="0"/>
    </xf>
    <xf numFmtId="4" fontId="76" fillId="56" borderId="57" xfId="0" applyNumberFormat="1" applyFont="1" applyFill="1" applyBorder="1" applyAlignment="1" applyProtection="1">
      <alignment horizontal="center" vertical="center"/>
      <protection locked="0"/>
    </xf>
    <xf numFmtId="9" fontId="76" fillId="56" borderId="57" xfId="119" applyFont="1" applyFill="1" applyBorder="1" applyAlignment="1" applyProtection="1">
      <alignment horizontal="center" vertical="center"/>
      <protection locked="0"/>
    </xf>
    <xf numFmtId="4" fontId="76" fillId="56" borderId="61" xfId="0" applyNumberFormat="1" applyFont="1" applyFill="1" applyBorder="1" applyAlignment="1" applyProtection="1">
      <alignment horizontal="center" vertical="center"/>
      <protection locked="0"/>
    </xf>
    <xf numFmtId="4" fontId="76" fillId="56" borderId="75" xfId="0" applyNumberFormat="1" applyFont="1" applyFill="1" applyBorder="1" applyAlignment="1">
      <alignment horizontal="center" vertical="center"/>
    </xf>
    <xf numFmtId="4" fontId="76" fillId="56" borderId="30" xfId="0" applyNumberFormat="1" applyFont="1" applyFill="1" applyBorder="1" applyAlignment="1">
      <alignment horizontal="center" vertical="center"/>
    </xf>
    <xf numFmtId="4" fontId="75" fillId="56" borderId="30" xfId="0" applyNumberFormat="1" applyFont="1" applyFill="1" applyBorder="1" applyAlignment="1">
      <alignment horizontal="center" vertical="center"/>
    </xf>
    <xf numFmtId="4" fontId="76" fillId="56" borderId="34" xfId="0" applyNumberFormat="1" applyFont="1" applyFill="1" applyBorder="1" applyAlignment="1">
      <alignment horizontal="center" vertical="center"/>
    </xf>
    <xf numFmtId="4" fontId="75" fillId="0" borderId="31" xfId="0" applyNumberFormat="1" applyFont="1" applyFill="1" applyBorder="1" applyAlignment="1" applyProtection="1">
      <alignment horizontal="center" vertical="center"/>
      <protection locked="0"/>
    </xf>
    <xf numFmtId="4" fontId="75" fillId="0" borderId="57" xfId="0" applyNumberFormat="1" applyFont="1" applyFill="1" applyBorder="1" applyAlignment="1" applyProtection="1">
      <alignment horizontal="center" vertical="center"/>
      <protection locked="0"/>
    </xf>
    <xf numFmtId="4" fontId="75" fillId="0" borderId="31" xfId="0" applyNumberFormat="1" applyFont="1" applyFill="1" applyBorder="1" applyAlignment="1" applyProtection="1">
      <alignment horizontal="center" vertical="center"/>
      <protection/>
    </xf>
    <xf numFmtId="4" fontId="75" fillId="0" borderId="32" xfId="0" applyNumberFormat="1" applyFont="1" applyFill="1" applyBorder="1" applyAlignment="1" applyProtection="1">
      <alignment horizontal="center" vertical="center"/>
      <protection/>
    </xf>
    <xf numFmtId="4" fontId="75" fillId="50" borderId="68" xfId="0" applyNumberFormat="1" applyFont="1" applyFill="1" applyBorder="1" applyAlignment="1" applyProtection="1">
      <alignment horizontal="center" vertical="center"/>
      <protection/>
    </xf>
    <xf numFmtId="4" fontId="17" fillId="56" borderId="58" xfId="0" applyNumberFormat="1" applyFont="1" applyFill="1" applyBorder="1" applyAlignment="1" applyProtection="1">
      <alignment horizontal="center" vertical="center" wrapText="1"/>
      <protection locked="0"/>
    </xf>
    <xf numFmtId="4" fontId="123" fillId="56" borderId="58" xfId="0" applyNumberFormat="1" applyFont="1" applyFill="1" applyBorder="1" applyAlignment="1" applyProtection="1">
      <alignment horizontal="center" vertical="center"/>
      <protection/>
    </xf>
    <xf numFmtId="4" fontId="17" fillId="56" borderId="58" xfId="0" applyNumberFormat="1" applyFont="1" applyFill="1" applyBorder="1" applyAlignment="1" applyProtection="1">
      <alignment horizontal="center" vertical="center"/>
      <protection/>
    </xf>
    <xf numFmtId="4" fontId="67" fillId="56" borderId="58" xfId="0" applyNumberFormat="1" applyFont="1" applyFill="1" applyBorder="1" applyAlignment="1" applyProtection="1">
      <alignment horizontal="center" vertical="center"/>
      <protection locked="0"/>
    </xf>
    <xf numFmtId="4" fontId="17" fillId="56" borderId="58" xfId="0" applyNumberFormat="1" applyFont="1" applyFill="1" applyBorder="1" applyAlignment="1" applyProtection="1">
      <alignment horizontal="center" vertical="center"/>
      <protection locked="0"/>
    </xf>
    <xf numFmtId="4" fontId="123" fillId="56" borderId="58" xfId="0" applyNumberFormat="1" applyFont="1" applyFill="1" applyBorder="1" applyAlignment="1" applyProtection="1">
      <alignment horizontal="center" vertical="center" wrapText="1"/>
      <protection locked="0"/>
    </xf>
    <xf numFmtId="4" fontId="17" fillId="56" borderId="0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100" xfId="0" applyNumberFormat="1" applyFont="1" applyBorder="1" applyAlignment="1">
      <alignment horizontal="center"/>
    </xf>
    <xf numFmtId="4" fontId="76" fillId="7" borderId="62" xfId="0" applyNumberFormat="1" applyFont="1" applyFill="1" applyBorder="1" applyAlignment="1">
      <alignment horizontal="center" vertical="center" wrapText="1"/>
    </xf>
    <xf numFmtId="4" fontId="4" fillId="7" borderId="57" xfId="0" applyNumberFormat="1" applyFont="1" applyFill="1" applyBorder="1" applyAlignment="1">
      <alignment horizontal="center" vertical="center" wrapText="1"/>
    </xf>
    <xf numFmtId="4" fontId="76" fillId="7" borderId="57" xfId="0" applyNumberFormat="1" applyFont="1" applyFill="1" applyBorder="1" applyAlignment="1">
      <alignment horizontal="center" vertical="center" wrapText="1"/>
    </xf>
    <xf numFmtId="4" fontId="76" fillId="7" borderId="61" xfId="0" applyNumberFormat="1" applyFont="1" applyFill="1" applyBorder="1" applyAlignment="1">
      <alignment horizontal="center" vertical="center" wrapText="1"/>
    </xf>
    <xf numFmtId="4" fontId="76" fillId="50" borderId="66" xfId="0" applyNumberFormat="1" applyFont="1" applyFill="1" applyBorder="1" applyAlignment="1" applyProtection="1">
      <alignment horizontal="center" vertical="center" wrapText="1"/>
      <protection/>
    </xf>
    <xf numFmtId="4" fontId="4" fillId="50" borderId="68" xfId="0" applyNumberFormat="1" applyFont="1" applyFill="1" applyBorder="1" applyAlignment="1" applyProtection="1">
      <alignment horizontal="center" vertical="center" wrapText="1"/>
      <protection/>
    </xf>
    <xf numFmtId="4" fontId="76" fillId="50" borderId="68" xfId="0" applyNumberFormat="1" applyFont="1" applyFill="1" applyBorder="1" applyAlignment="1" applyProtection="1">
      <alignment horizontal="center" vertical="center" wrapText="1"/>
      <protection/>
    </xf>
    <xf numFmtId="4" fontId="76" fillId="50" borderId="69" xfId="0" applyNumberFormat="1" applyFont="1" applyFill="1" applyBorder="1" applyAlignment="1" applyProtection="1">
      <alignment horizontal="center" vertical="center" wrapText="1"/>
      <protection/>
    </xf>
    <xf numFmtId="4" fontId="76" fillId="0" borderId="75" xfId="0" applyNumberFormat="1" applyFont="1" applyFill="1" applyBorder="1" applyAlignment="1">
      <alignment horizontal="center" vertical="center" wrapText="1"/>
    </xf>
    <xf numFmtId="4" fontId="76" fillId="0" borderId="34" xfId="0" applyNumberFormat="1" applyFont="1" applyFill="1" applyBorder="1" applyAlignment="1">
      <alignment horizontal="center" vertical="center" wrapText="1"/>
    </xf>
    <xf numFmtId="0" fontId="180" fillId="0" borderId="0" xfId="0" applyFont="1" applyBorder="1" applyAlignment="1">
      <alignment horizontal="left" vertical="center"/>
    </xf>
    <xf numFmtId="0" fontId="7" fillId="62" borderId="64" xfId="0" applyFont="1" applyFill="1" applyBorder="1" applyAlignment="1">
      <alignment horizontal="center" vertical="center" wrapText="1"/>
    </xf>
    <xf numFmtId="0" fontId="17" fillId="63" borderId="69" xfId="0" applyFont="1" applyFill="1" applyBorder="1" applyAlignment="1">
      <alignment horizontal="center" vertical="center" wrapText="1"/>
    </xf>
    <xf numFmtId="4" fontId="7" fillId="62" borderId="31" xfId="0" applyNumberFormat="1" applyFont="1" applyFill="1" applyBorder="1" applyAlignment="1">
      <alignment horizontal="center" vertical="center" wrapText="1"/>
    </xf>
    <xf numFmtId="4" fontId="17" fillId="0" borderId="54" xfId="0" applyNumberFormat="1" applyFont="1" applyBorder="1" applyAlignment="1">
      <alignment horizontal="center"/>
    </xf>
    <xf numFmtId="4" fontId="7" fillId="0" borderId="57" xfId="0" applyNumberFormat="1" applyFont="1" applyBorder="1" applyAlignment="1">
      <alignment horizontal="center"/>
    </xf>
    <xf numFmtId="4" fontId="17" fillId="0" borderId="57" xfId="0" applyNumberFormat="1" applyFont="1" applyBorder="1" applyAlignment="1">
      <alignment horizontal="center"/>
    </xf>
    <xf numFmtId="4" fontId="123" fillId="0" borderId="57" xfId="0" applyNumberFormat="1" applyFont="1" applyBorder="1" applyAlignment="1">
      <alignment horizontal="center"/>
    </xf>
    <xf numFmtId="4" fontId="7" fillId="0" borderId="64" xfId="0" applyNumberFormat="1" applyFont="1" applyBorder="1" applyAlignment="1">
      <alignment horizontal="center"/>
    </xf>
    <xf numFmtId="4" fontId="7" fillId="0" borderId="54" xfId="0" applyNumberFormat="1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4" fontId="17" fillId="63" borderId="67" xfId="0" applyNumberFormat="1" applyFont="1" applyFill="1" applyBorder="1" applyAlignment="1">
      <alignment horizontal="center"/>
    </xf>
    <xf numFmtId="4" fontId="7" fillId="63" borderId="68" xfId="0" applyNumberFormat="1" applyFont="1" applyFill="1" applyBorder="1" applyAlignment="1">
      <alignment horizontal="center"/>
    </xf>
    <xf numFmtId="4" fontId="17" fillId="63" borderId="68" xfId="0" applyNumberFormat="1" applyFont="1" applyFill="1" applyBorder="1" applyAlignment="1">
      <alignment horizontal="center"/>
    </xf>
    <xf numFmtId="4" fontId="123" fillId="63" borderId="68" xfId="0" applyNumberFormat="1" applyFont="1" applyFill="1" applyBorder="1" applyAlignment="1">
      <alignment horizontal="center"/>
    </xf>
    <xf numFmtId="4" fontId="7" fillId="63" borderId="70" xfId="0" applyNumberFormat="1" applyFont="1" applyFill="1" applyBorder="1" applyAlignment="1">
      <alignment horizontal="center"/>
    </xf>
    <xf numFmtId="4" fontId="7" fillId="63" borderId="66" xfId="0" applyNumberFormat="1" applyFont="1" applyFill="1" applyBorder="1" applyAlignment="1">
      <alignment horizontal="center"/>
    </xf>
    <xf numFmtId="2" fontId="7" fillId="63" borderId="69" xfId="0" applyNumberFormat="1" applyFont="1" applyFill="1" applyBorder="1" applyAlignment="1">
      <alignment horizontal="center"/>
    </xf>
    <xf numFmtId="0" fontId="7" fillId="0" borderId="27" xfId="91" applyFont="1" applyBorder="1" applyAlignment="1">
      <alignment horizontal="center" vertical="center"/>
      <protection/>
    </xf>
    <xf numFmtId="0" fontId="0" fillId="0" borderId="29" xfId="0" applyBorder="1" applyAlignment="1">
      <alignment/>
    </xf>
    <xf numFmtId="0" fontId="7" fillId="0" borderId="19" xfId="91" applyFont="1" applyBorder="1" applyAlignment="1">
      <alignment horizontal="center" vertical="center"/>
      <protection/>
    </xf>
    <xf numFmtId="0" fontId="7" fillId="0" borderId="20" xfId="91" applyFont="1" applyBorder="1" applyAlignment="1">
      <alignment horizontal="center" vertical="center"/>
      <protection/>
    </xf>
    <xf numFmtId="2" fontId="7" fillId="0" borderId="20" xfId="91" applyNumberFormat="1" applyFont="1" applyBorder="1" applyAlignment="1">
      <alignment horizontal="center" vertical="center"/>
      <protection/>
    </xf>
    <xf numFmtId="2" fontId="7" fillId="0" borderId="24" xfId="91" applyNumberFormat="1" applyFont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184" fillId="0" borderId="0" xfId="111" applyFont="1">
      <alignment/>
      <protection/>
    </xf>
    <xf numFmtId="0" fontId="17" fillId="7" borderId="114" xfId="107" applyFont="1" applyFill="1" applyBorder="1" applyAlignment="1" applyProtection="1">
      <alignment horizontal="center" vertical="top" wrapText="1"/>
      <protection/>
    </xf>
    <xf numFmtId="0" fontId="17" fillId="7" borderId="115" xfId="107" applyFont="1" applyFill="1" applyBorder="1" applyAlignment="1" applyProtection="1">
      <alignment horizontal="center" vertical="top" wrapText="1"/>
      <protection/>
    </xf>
    <xf numFmtId="0" fontId="17" fillId="7" borderId="116" xfId="107" applyFont="1" applyFill="1" applyBorder="1" applyAlignment="1" applyProtection="1">
      <alignment horizontal="center" vertical="top" wrapText="1"/>
      <protection/>
    </xf>
    <xf numFmtId="0" fontId="8" fillId="7" borderId="35" xfId="107" applyFont="1" applyFill="1" applyBorder="1" applyAlignment="1" applyProtection="1">
      <alignment horizontal="left"/>
      <protection/>
    </xf>
    <xf numFmtId="0" fontId="8" fillId="7" borderId="0" xfId="107" applyFont="1" applyFill="1" applyBorder="1" applyAlignment="1" applyProtection="1">
      <alignment horizontal="left"/>
      <protection/>
    </xf>
    <xf numFmtId="0" fontId="8" fillId="7" borderId="37" xfId="107" applyFont="1" applyFill="1" applyBorder="1" applyAlignment="1" applyProtection="1">
      <alignment horizontal="left"/>
      <protection/>
    </xf>
    <xf numFmtId="0" fontId="7" fillId="0" borderId="117" xfId="107" applyFont="1" applyBorder="1" applyAlignment="1" applyProtection="1">
      <alignment horizontal="center"/>
      <protection locked="0"/>
    </xf>
    <xf numFmtId="0" fontId="7" fillId="0" borderId="100" xfId="107" applyFont="1" applyBorder="1" applyAlignment="1" applyProtection="1">
      <alignment horizontal="center"/>
      <protection locked="0"/>
    </xf>
    <xf numFmtId="0" fontId="7" fillId="0" borderId="36" xfId="107" applyFont="1" applyBorder="1" applyAlignment="1" applyProtection="1">
      <alignment horizontal="center"/>
      <protection locked="0"/>
    </xf>
    <xf numFmtId="0" fontId="7" fillId="0" borderId="101" xfId="107" applyFont="1" applyFill="1" applyBorder="1" applyAlignment="1" applyProtection="1">
      <alignment horizontal="center"/>
      <protection locked="0"/>
    </xf>
    <xf numFmtId="0" fontId="7" fillId="0" borderId="85" xfId="107" applyFont="1" applyFill="1" applyBorder="1" applyAlignment="1" applyProtection="1">
      <alignment horizontal="center"/>
      <protection locked="0"/>
    </xf>
    <xf numFmtId="0" fontId="7" fillId="0" borderId="118" xfId="107" applyFont="1" applyFill="1" applyBorder="1" applyAlignment="1" applyProtection="1">
      <alignment horizontal="center"/>
      <protection locked="0"/>
    </xf>
    <xf numFmtId="0" fontId="7" fillId="0" borderId="94" xfId="107" applyFont="1" applyFill="1" applyBorder="1" applyAlignment="1" applyProtection="1">
      <alignment horizontal="center"/>
      <protection locked="0"/>
    </xf>
    <xf numFmtId="0" fontId="7" fillId="0" borderId="100" xfId="107" applyFont="1" applyFill="1" applyBorder="1" applyAlignment="1" applyProtection="1">
      <alignment horizontal="center"/>
      <protection locked="0"/>
    </xf>
    <xf numFmtId="0" fontId="7" fillId="0" borderId="36" xfId="107" applyFont="1" applyFill="1" applyBorder="1" applyAlignment="1" applyProtection="1">
      <alignment horizontal="center"/>
      <protection locked="0"/>
    </xf>
    <xf numFmtId="0" fontId="7" fillId="0" borderId="102" xfId="107" applyFont="1" applyBorder="1" applyAlignment="1" applyProtection="1">
      <alignment horizontal="center"/>
      <protection locked="0"/>
    </xf>
    <xf numFmtId="0" fontId="7" fillId="0" borderId="80" xfId="107" applyFont="1" applyBorder="1" applyAlignment="1" applyProtection="1">
      <alignment horizontal="center"/>
      <protection locked="0"/>
    </xf>
    <xf numFmtId="0" fontId="7" fillId="0" borderId="119" xfId="107" applyFont="1" applyBorder="1" applyAlignment="1" applyProtection="1">
      <alignment horizontal="center"/>
      <protection locked="0"/>
    </xf>
    <xf numFmtId="0" fontId="51" fillId="0" borderId="94" xfId="70" applyFont="1" applyBorder="1" applyAlignment="1" applyProtection="1">
      <alignment horizontal="center"/>
      <protection locked="0"/>
    </xf>
    <xf numFmtId="0" fontId="60" fillId="0" borderId="100" xfId="71" applyBorder="1" applyAlignment="1" applyProtection="1">
      <alignment horizontal="center"/>
      <protection locked="0"/>
    </xf>
    <xf numFmtId="0" fontId="60" fillId="0" borderId="36" xfId="71" applyBorder="1" applyAlignment="1" applyProtection="1">
      <alignment horizontal="center"/>
      <protection locked="0"/>
    </xf>
    <xf numFmtId="0" fontId="7" fillId="0" borderId="94" xfId="107" applyFont="1" applyFill="1" applyBorder="1" applyAlignment="1" applyProtection="1">
      <alignment horizontal="center" wrapText="1"/>
      <protection locked="0"/>
    </xf>
    <xf numFmtId="0" fontId="7" fillId="0" borderId="100" xfId="107" applyFont="1" applyFill="1" applyBorder="1" applyAlignment="1" applyProtection="1">
      <alignment horizontal="center" wrapText="1"/>
      <protection locked="0"/>
    </xf>
    <xf numFmtId="0" fontId="7" fillId="0" borderId="36" xfId="107" applyFont="1" applyFill="1" applyBorder="1" applyAlignment="1" applyProtection="1">
      <alignment horizontal="center" wrapText="1"/>
      <protection locked="0"/>
    </xf>
    <xf numFmtId="0" fontId="16" fillId="7" borderId="35" xfId="107" applyFont="1" applyFill="1" applyBorder="1" applyAlignment="1" applyProtection="1">
      <alignment horizontal="left" vertical="top"/>
      <protection/>
    </xf>
    <xf numFmtId="0" fontId="16" fillId="7" borderId="0" xfId="107" applyFont="1" applyFill="1" applyBorder="1" applyAlignment="1" applyProtection="1">
      <alignment horizontal="left" vertical="top"/>
      <protection/>
    </xf>
    <xf numFmtId="0" fontId="16" fillId="7" borderId="37" xfId="107" applyFont="1" applyFill="1" applyBorder="1" applyAlignment="1" applyProtection="1">
      <alignment horizontal="left" vertical="top"/>
      <protection/>
    </xf>
    <xf numFmtId="49" fontId="7" fillId="0" borderId="94" xfId="107" applyNumberFormat="1" applyFont="1" applyBorder="1" applyAlignment="1" applyProtection="1">
      <alignment horizontal="center"/>
      <protection locked="0"/>
    </xf>
    <xf numFmtId="49" fontId="7" fillId="0" borderId="100" xfId="107" applyNumberFormat="1" applyFont="1" applyBorder="1" applyAlignment="1" applyProtection="1">
      <alignment horizontal="center"/>
      <protection locked="0"/>
    </xf>
    <xf numFmtId="49" fontId="7" fillId="0" borderId="36" xfId="107" applyNumberFormat="1" applyFont="1" applyBorder="1" applyAlignment="1" applyProtection="1">
      <alignment horizontal="center"/>
      <protection locked="0"/>
    </xf>
    <xf numFmtId="0" fontId="7" fillId="7" borderId="35" xfId="107" applyFont="1" applyFill="1" applyBorder="1" applyAlignment="1" applyProtection="1">
      <alignment horizontal="left" vertical="top" indent="3"/>
      <protection/>
    </xf>
    <xf numFmtId="0" fontId="7" fillId="7" borderId="0" xfId="107" applyFont="1" applyFill="1" applyBorder="1" applyAlignment="1" applyProtection="1">
      <alignment horizontal="left" vertical="top" indent="3"/>
      <protection/>
    </xf>
    <xf numFmtId="0" fontId="7" fillId="7" borderId="88" xfId="107" applyFont="1" applyFill="1" applyBorder="1" applyAlignment="1" applyProtection="1">
      <alignment horizontal="left" vertical="top" indent="3"/>
      <protection/>
    </xf>
    <xf numFmtId="0" fontId="7" fillId="0" borderId="94" xfId="107" applyFont="1" applyBorder="1" applyAlignment="1" applyProtection="1">
      <alignment horizontal="center" wrapText="1"/>
      <protection locked="0"/>
    </xf>
    <xf numFmtId="0" fontId="7" fillId="0" borderId="100" xfId="107" applyFont="1" applyBorder="1" applyAlignment="1" applyProtection="1">
      <alignment horizontal="center" wrapText="1"/>
      <protection locked="0"/>
    </xf>
    <xf numFmtId="0" fontId="7" fillId="0" borderId="36" xfId="107" applyFont="1" applyBorder="1" applyAlignment="1" applyProtection="1">
      <alignment horizontal="center" wrapText="1"/>
      <protection locked="0"/>
    </xf>
    <xf numFmtId="0" fontId="7" fillId="0" borderId="94" xfId="107" applyFont="1" applyBorder="1" applyAlignment="1" applyProtection="1">
      <alignment horizontal="center" vertical="center" wrapText="1"/>
      <protection locked="0"/>
    </xf>
    <xf numFmtId="0" fontId="7" fillId="0" borderId="100" xfId="107" applyFont="1" applyBorder="1" applyAlignment="1" applyProtection="1">
      <alignment horizontal="center" vertical="center" wrapText="1"/>
      <protection locked="0"/>
    </xf>
    <xf numFmtId="0" fontId="7" fillId="0" borderId="36" xfId="107" applyFont="1" applyBorder="1" applyAlignment="1" applyProtection="1">
      <alignment horizontal="center" vertical="center" wrapText="1"/>
      <protection locked="0"/>
    </xf>
    <xf numFmtId="0" fontId="7" fillId="7" borderId="80" xfId="107" applyFont="1" applyFill="1" applyBorder="1" applyAlignment="1" applyProtection="1">
      <alignment horizontal="center" vertical="top"/>
      <protection/>
    </xf>
    <xf numFmtId="0" fontId="7" fillId="7" borderId="119" xfId="107" applyFont="1" applyFill="1" applyBorder="1" applyAlignment="1" applyProtection="1">
      <alignment horizontal="center" vertical="top"/>
      <protection/>
    </xf>
    <xf numFmtId="0" fontId="7" fillId="0" borderId="94" xfId="107" applyFont="1" applyFill="1" applyBorder="1" applyAlignment="1" applyProtection="1">
      <alignment horizontal="center" vertical="center" wrapText="1"/>
      <protection/>
    </xf>
    <xf numFmtId="0" fontId="7" fillId="0" borderId="100" xfId="107" applyFont="1" applyFill="1" applyBorder="1" applyAlignment="1" applyProtection="1">
      <alignment horizontal="center" vertical="center" wrapText="1"/>
      <protection/>
    </xf>
    <xf numFmtId="0" fontId="7" fillId="0" borderId="36" xfId="107" applyFont="1" applyFill="1" applyBorder="1" applyAlignment="1" applyProtection="1">
      <alignment horizontal="center" vertical="center" wrapText="1"/>
      <protection/>
    </xf>
    <xf numFmtId="0" fontId="7" fillId="0" borderId="0" xfId="107" applyFont="1" applyBorder="1" applyAlignment="1" applyProtection="1">
      <alignment/>
      <protection/>
    </xf>
    <xf numFmtId="0" fontId="7" fillId="0" borderId="37" xfId="107" applyFont="1" applyBorder="1" applyAlignment="1" applyProtection="1">
      <alignment/>
      <protection/>
    </xf>
    <xf numFmtId="0" fontId="8" fillId="7" borderId="35" xfId="107" applyFont="1" applyFill="1" applyBorder="1" applyAlignment="1" applyProtection="1">
      <alignment horizontal="center" wrapText="1"/>
      <protection/>
    </xf>
    <xf numFmtId="0" fontId="8" fillId="7" borderId="0" xfId="107" applyFont="1" applyFill="1" applyBorder="1" applyAlignment="1" applyProtection="1">
      <alignment horizontal="center" wrapText="1"/>
      <protection/>
    </xf>
    <xf numFmtId="0" fontId="8" fillId="7" borderId="37" xfId="107" applyFont="1" applyFill="1" applyBorder="1" applyAlignment="1" applyProtection="1">
      <alignment horizontal="center" wrapText="1"/>
      <protection/>
    </xf>
    <xf numFmtId="0" fontId="8" fillId="7" borderId="35" xfId="107" applyFont="1" applyFill="1" applyBorder="1" applyAlignment="1" applyProtection="1">
      <alignment horizontal="left" wrapText="1"/>
      <protection/>
    </xf>
    <xf numFmtId="0" fontId="8" fillId="7" borderId="0" xfId="107" applyFont="1" applyFill="1" applyBorder="1" applyAlignment="1" applyProtection="1">
      <alignment horizontal="left" wrapText="1"/>
      <protection/>
    </xf>
    <xf numFmtId="0" fontId="7" fillId="7" borderId="35" xfId="107" applyFont="1" applyFill="1" applyBorder="1" applyAlignment="1" applyProtection="1">
      <alignment horizontal="center" vertical="top"/>
      <protection/>
    </xf>
    <xf numFmtId="0" fontId="7" fillId="7" borderId="0" xfId="107" applyFont="1" applyFill="1" applyBorder="1" applyAlignment="1" applyProtection="1">
      <alignment horizontal="center" vertical="top"/>
      <protection/>
    </xf>
    <xf numFmtId="0" fontId="8" fillId="7" borderId="35" xfId="107" applyFont="1" applyFill="1" applyBorder="1" applyAlignment="1" applyProtection="1">
      <alignment horizontal="left" wrapText="1"/>
      <protection/>
    </xf>
    <xf numFmtId="0" fontId="8" fillId="7" borderId="0" xfId="107" applyFont="1" applyFill="1" applyBorder="1" applyAlignment="1" applyProtection="1">
      <alignment horizontal="left" wrapText="1"/>
      <protection/>
    </xf>
    <xf numFmtId="0" fontId="8" fillId="7" borderId="37" xfId="107" applyFont="1" applyFill="1" applyBorder="1" applyAlignment="1" applyProtection="1">
      <alignment horizontal="left" wrapText="1"/>
      <protection/>
    </xf>
    <xf numFmtId="0" fontId="0" fillId="2" borderId="31" xfId="0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122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55" xfId="0" applyFont="1" applyBorder="1" applyAlignment="1">
      <alignment horizontal="center"/>
    </xf>
    <xf numFmtId="0" fontId="7" fillId="0" borderId="0" xfId="109" applyFont="1" applyAlignment="1">
      <alignment horizontal="center"/>
      <protection/>
    </xf>
    <xf numFmtId="0" fontId="67" fillId="0" borderId="0" xfId="109" applyFont="1" applyBorder="1" applyAlignment="1">
      <alignment horizontal="center" vertical="center" wrapText="1"/>
      <protection/>
    </xf>
    <xf numFmtId="0" fontId="17" fillId="0" borderId="71" xfId="109" applyFont="1" applyBorder="1" applyAlignment="1">
      <alignment horizontal="left"/>
      <protection/>
    </xf>
    <xf numFmtId="0" fontId="17" fillId="0" borderId="31" xfId="109" applyFont="1" applyBorder="1" applyAlignment="1">
      <alignment horizontal="left"/>
      <protection/>
    </xf>
    <xf numFmtId="0" fontId="17" fillId="0" borderId="28" xfId="109" applyFont="1" applyBorder="1" applyAlignment="1">
      <alignment horizontal="left"/>
      <protection/>
    </xf>
    <xf numFmtId="0" fontId="17" fillId="0" borderId="57" xfId="109" applyFont="1" applyBorder="1" applyAlignment="1">
      <alignment horizontal="left"/>
      <protection/>
    </xf>
    <xf numFmtId="0" fontId="17" fillId="0" borderId="58" xfId="109" applyFont="1" applyBorder="1" applyAlignment="1">
      <alignment horizontal="left"/>
      <protection/>
    </xf>
    <xf numFmtId="0" fontId="17" fillId="0" borderId="68" xfId="109" applyFont="1" applyBorder="1" applyAlignment="1">
      <alignment horizontal="left"/>
      <protection/>
    </xf>
    <xf numFmtId="0" fontId="17" fillId="0" borderId="94" xfId="109" applyFont="1" applyBorder="1" applyAlignment="1">
      <alignment horizontal="center" vertical="center" wrapText="1"/>
      <protection/>
    </xf>
    <xf numFmtId="0" fontId="17" fillId="0" borderId="100" xfId="109" applyFont="1" applyBorder="1" applyAlignment="1">
      <alignment horizontal="center" vertical="center" wrapText="1"/>
      <protection/>
    </xf>
    <xf numFmtId="0" fontId="17" fillId="0" borderId="45" xfId="109" applyFont="1" applyBorder="1" applyAlignment="1">
      <alignment horizontal="center" vertical="center" wrapText="1"/>
      <protection/>
    </xf>
    <xf numFmtId="0" fontId="17" fillId="0" borderId="101" xfId="109" applyFont="1" applyBorder="1" applyAlignment="1">
      <alignment horizontal="center" vertical="center" wrapText="1"/>
      <protection/>
    </xf>
    <xf numFmtId="0" fontId="17" fillId="0" borderId="85" xfId="109" applyFont="1" applyBorder="1" applyAlignment="1">
      <alignment horizontal="center" vertical="center" wrapText="1"/>
      <protection/>
    </xf>
    <xf numFmtId="0" fontId="17" fillId="0" borderId="87" xfId="109" applyFont="1" applyBorder="1" applyAlignment="1">
      <alignment horizontal="center" vertical="center" wrapText="1"/>
      <protection/>
    </xf>
    <xf numFmtId="0" fontId="17" fillId="0" borderId="102" xfId="109" applyFont="1" applyBorder="1" applyAlignment="1">
      <alignment horizontal="center" vertical="center" wrapText="1"/>
      <protection/>
    </xf>
    <xf numFmtId="0" fontId="17" fillId="0" borderId="46" xfId="109" applyFont="1" applyBorder="1" applyAlignment="1">
      <alignment horizontal="center" vertical="center" wrapText="1"/>
      <protection/>
    </xf>
    <xf numFmtId="0" fontId="17" fillId="0" borderId="65" xfId="109" applyFont="1" applyBorder="1" applyAlignment="1">
      <alignment horizontal="center" vertical="center" wrapText="1"/>
      <protection/>
    </xf>
    <xf numFmtId="0" fontId="17" fillId="0" borderId="95" xfId="109" applyFont="1" applyBorder="1" applyAlignment="1">
      <alignment horizontal="center" vertical="center" wrapText="1"/>
      <protection/>
    </xf>
    <xf numFmtId="0" fontId="17" fillId="0" borderId="44" xfId="109" applyFont="1" applyBorder="1" applyAlignment="1">
      <alignment horizontal="center" vertical="center" wrapText="1"/>
      <protection/>
    </xf>
    <xf numFmtId="0" fontId="17" fillId="0" borderId="33" xfId="109" applyFont="1" applyBorder="1" applyAlignment="1">
      <alignment horizontal="center" vertical="center" wrapText="1"/>
      <protection/>
    </xf>
    <xf numFmtId="0" fontId="7" fillId="0" borderId="53" xfId="109" applyFont="1" applyBorder="1" applyAlignment="1">
      <alignment horizontal="center" vertical="center" wrapText="1"/>
      <protection/>
    </xf>
    <xf numFmtId="0" fontId="7" fillId="0" borderId="97" xfId="109" applyFont="1" applyBorder="1" applyAlignment="1">
      <alignment horizontal="center" vertical="center" wrapText="1"/>
      <protection/>
    </xf>
    <xf numFmtId="0" fontId="68" fillId="0" borderId="44" xfId="109" applyFont="1" applyBorder="1" applyAlignment="1">
      <alignment horizontal="center" vertical="center" wrapText="1"/>
      <protection/>
    </xf>
    <xf numFmtId="0" fontId="68" fillId="0" borderId="33" xfId="109" applyFont="1" applyBorder="1" applyAlignment="1">
      <alignment horizontal="center" vertical="center" wrapText="1"/>
      <protection/>
    </xf>
    <xf numFmtId="0" fontId="17" fillId="0" borderId="38" xfId="109" applyFont="1" applyBorder="1" applyAlignment="1">
      <alignment horizontal="center" vertical="center" wrapText="1"/>
      <protection/>
    </xf>
    <xf numFmtId="0" fontId="17" fillId="0" borderId="39" xfId="109" applyFont="1" applyBorder="1" applyAlignment="1">
      <alignment horizontal="center" vertical="center" wrapText="1"/>
      <protection/>
    </xf>
    <xf numFmtId="0" fontId="17" fillId="0" borderId="77" xfId="109" applyFont="1" applyBorder="1" applyAlignment="1">
      <alignment horizontal="center" vertical="center" wrapText="1"/>
      <protection/>
    </xf>
    <xf numFmtId="0" fontId="17" fillId="0" borderId="38" xfId="109" applyFont="1" applyFill="1" applyBorder="1" applyAlignment="1">
      <alignment horizontal="center" vertical="center" wrapText="1"/>
      <protection/>
    </xf>
    <xf numFmtId="0" fontId="17" fillId="0" borderId="19" xfId="109" applyFont="1" applyFill="1" applyBorder="1" applyAlignment="1">
      <alignment horizontal="center" vertical="center" wrapText="1"/>
      <protection/>
    </xf>
    <xf numFmtId="0" fontId="68" fillId="0" borderId="39" xfId="109" applyFont="1" applyFill="1" applyBorder="1" applyAlignment="1">
      <alignment horizontal="center" vertical="center" wrapText="1"/>
      <protection/>
    </xf>
    <xf numFmtId="0" fontId="68" fillId="0" borderId="20" xfId="109" applyFont="1" applyFill="1" applyBorder="1" applyAlignment="1">
      <alignment horizontal="center" vertical="center" wrapText="1"/>
      <protection/>
    </xf>
    <xf numFmtId="0" fontId="17" fillId="0" borderId="20" xfId="109" applyFont="1" applyBorder="1" applyAlignment="1">
      <alignment horizontal="center" vertical="center" wrapText="1"/>
      <protection/>
    </xf>
    <xf numFmtId="0" fontId="69" fillId="0" borderId="77" xfId="109" applyFont="1" applyBorder="1" applyAlignment="1">
      <alignment horizontal="center" vertical="center" wrapText="1"/>
      <protection/>
    </xf>
    <xf numFmtId="0" fontId="69" fillId="0" borderId="21" xfId="109" applyFont="1" applyBorder="1" applyAlignment="1">
      <alignment horizontal="center" vertical="center" wrapText="1"/>
      <protection/>
    </xf>
    <xf numFmtId="0" fontId="17" fillId="0" borderId="80" xfId="109" applyFont="1" applyBorder="1" applyAlignment="1">
      <alignment horizontal="center" vertical="center" wrapText="1"/>
      <protection/>
    </xf>
    <xf numFmtId="0" fontId="7" fillId="0" borderId="41" xfId="109" applyFont="1" applyBorder="1" applyAlignment="1">
      <alignment horizontal="center" vertical="center" wrapText="1"/>
      <protection/>
    </xf>
    <xf numFmtId="0" fontId="7" fillId="0" borderId="57" xfId="109" applyFont="1" applyBorder="1" applyAlignment="1">
      <alignment horizontal="center" vertical="center" wrapText="1"/>
      <protection/>
    </xf>
    <xf numFmtId="0" fontId="7" fillId="0" borderId="32" xfId="109" applyFont="1" applyBorder="1" applyAlignment="1">
      <alignment horizontal="center" vertical="center" wrapText="1"/>
      <protection/>
    </xf>
    <xf numFmtId="0" fontId="17" fillId="0" borderId="41" xfId="109" applyFont="1" applyBorder="1" applyAlignment="1">
      <alignment horizontal="center" vertical="center" wrapText="1"/>
      <protection/>
    </xf>
    <xf numFmtId="0" fontId="17" fillId="0" borderId="57" xfId="109" applyFont="1" applyBorder="1" applyAlignment="1">
      <alignment horizontal="center" vertical="center" wrapText="1"/>
      <protection/>
    </xf>
    <xf numFmtId="0" fontId="7" fillId="0" borderId="38" xfId="109" applyFont="1" applyBorder="1" applyAlignment="1">
      <alignment horizontal="center" vertical="center" wrapText="1"/>
      <protection/>
    </xf>
    <xf numFmtId="0" fontId="7" fillId="0" borderId="54" xfId="109" applyFont="1" applyBorder="1" applyAlignment="1">
      <alignment horizontal="center" vertical="center" wrapText="1"/>
      <protection/>
    </xf>
    <xf numFmtId="0" fontId="7" fillId="0" borderId="77" xfId="109" applyFont="1" applyBorder="1" applyAlignment="1">
      <alignment horizontal="center" vertical="center" wrapText="1"/>
      <protection/>
    </xf>
    <xf numFmtId="0" fontId="17" fillId="0" borderId="76" xfId="109" applyFont="1" applyBorder="1" applyAlignment="1">
      <alignment horizontal="center" vertical="center" wrapText="1"/>
      <protection/>
    </xf>
    <xf numFmtId="0" fontId="17" fillId="0" borderId="19" xfId="109" applyFont="1" applyBorder="1" applyAlignment="1">
      <alignment horizontal="center" vertical="center" wrapText="1"/>
      <protection/>
    </xf>
    <xf numFmtId="0" fontId="17" fillId="0" borderId="61" xfId="109" applyFont="1" applyBorder="1" applyAlignment="1">
      <alignment horizontal="center" vertical="center" wrapText="1"/>
      <protection/>
    </xf>
    <xf numFmtId="0" fontId="7" fillId="0" borderId="19" xfId="109" applyFont="1" applyBorder="1" applyAlignment="1">
      <alignment horizontal="center" vertical="center" wrapText="1"/>
      <protection/>
    </xf>
    <xf numFmtId="0" fontId="7" fillId="0" borderId="21" xfId="109" applyFont="1" applyBorder="1" applyAlignment="1">
      <alignment horizontal="center" vertical="center" wrapText="1"/>
      <protection/>
    </xf>
    <xf numFmtId="0" fontId="7" fillId="0" borderId="61" xfId="109" applyFont="1" applyBorder="1" applyAlignment="1">
      <alignment horizontal="center" vertical="center" wrapText="1"/>
      <protection/>
    </xf>
    <xf numFmtId="0" fontId="68" fillId="0" borderId="82" xfId="109" applyFont="1" applyBorder="1" applyAlignment="1">
      <alignment horizontal="center" vertical="center" wrapText="1"/>
      <protection/>
    </xf>
    <xf numFmtId="0" fontId="68" fillId="0" borderId="24" xfId="109" applyFont="1" applyBorder="1" applyAlignment="1">
      <alignment horizontal="center" vertical="center" wrapText="1"/>
      <protection/>
    </xf>
    <xf numFmtId="0" fontId="17" fillId="0" borderId="82" xfId="109" applyFont="1" applyBorder="1" applyAlignment="1">
      <alignment horizontal="center" vertical="center" wrapText="1"/>
      <protection/>
    </xf>
    <xf numFmtId="0" fontId="17" fillId="0" borderId="24" xfId="109" applyFont="1" applyBorder="1" applyAlignment="1">
      <alignment horizontal="center" vertical="center" wrapText="1"/>
      <protection/>
    </xf>
    <xf numFmtId="0" fontId="17" fillId="0" borderId="90" xfId="109" applyFont="1" applyBorder="1" applyAlignment="1">
      <alignment horizontal="center" vertical="center" wrapText="1"/>
      <protection/>
    </xf>
    <xf numFmtId="0" fontId="17" fillId="0" borderId="25" xfId="109" applyFont="1" applyBorder="1" applyAlignment="1">
      <alignment horizontal="center" vertical="center" wrapText="1"/>
      <protection/>
    </xf>
    <xf numFmtId="0" fontId="17" fillId="0" borderId="54" xfId="109" applyFont="1" applyBorder="1" applyAlignment="1">
      <alignment horizontal="center" vertical="center" wrapText="1"/>
      <protection/>
    </xf>
    <xf numFmtId="0" fontId="17" fillId="0" borderId="81" xfId="109" applyFont="1" applyBorder="1" applyAlignment="1">
      <alignment horizontal="center" vertical="center" wrapText="1"/>
      <protection/>
    </xf>
    <xf numFmtId="0" fontId="17" fillId="0" borderId="23" xfId="109" applyFont="1" applyBorder="1" applyAlignment="1">
      <alignment horizontal="center" vertical="center" wrapText="1"/>
      <protection/>
    </xf>
    <xf numFmtId="0" fontId="7" fillId="0" borderId="56" xfId="109" applyFont="1" applyFill="1" applyBorder="1" applyAlignment="1">
      <alignment horizontal="center" vertical="center" wrapText="1"/>
      <protection/>
    </xf>
    <xf numFmtId="0" fontId="7" fillId="0" borderId="55" xfId="109" applyFont="1" applyFill="1" applyBorder="1" applyAlignment="1">
      <alignment horizontal="center" vertical="center" wrapText="1"/>
      <protection/>
    </xf>
    <xf numFmtId="0" fontId="7" fillId="0" borderId="27" xfId="109" applyFont="1" applyFill="1" applyBorder="1" applyAlignment="1">
      <alignment horizontal="center" vertical="center" wrapText="1"/>
      <protection/>
    </xf>
    <xf numFmtId="0" fontId="7" fillId="0" borderId="29" xfId="109" applyFont="1" applyFill="1" applyBorder="1" applyAlignment="1">
      <alignment horizontal="center" vertical="center" wrapText="1"/>
      <protection/>
    </xf>
    <xf numFmtId="0" fontId="7" fillId="0" borderId="59" xfId="109" applyFont="1" applyFill="1" applyBorder="1" applyAlignment="1">
      <alignment horizontal="center" vertical="center" wrapText="1"/>
      <protection/>
    </xf>
    <xf numFmtId="0" fontId="7" fillId="0" borderId="58" xfId="109" applyFont="1" applyFill="1" applyBorder="1" applyAlignment="1">
      <alignment horizontal="center" vertical="center" wrapText="1"/>
      <protection/>
    </xf>
    <xf numFmtId="0" fontId="7" fillId="0" borderId="41" xfId="109" applyFont="1" applyFill="1" applyBorder="1" applyAlignment="1">
      <alignment horizontal="center" vertical="center" wrapText="1"/>
      <protection/>
    </xf>
    <xf numFmtId="0" fontId="7" fillId="0" borderId="32" xfId="109" applyFont="1" applyFill="1" applyBorder="1" applyAlignment="1">
      <alignment horizontal="center" vertical="center" wrapText="1"/>
      <protection/>
    </xf>
    <xf numFmtId="0" fontId="7" fillId="0" borderId="53" xfId="109" applyFont="1" applyFill="1" applyBorder="1" applyAlignment="1">
      <alignment horizontal="center" vertical="center" wrapText="1"/>
      <protection/>
    </xf>
    <xf numFmtId="0" fontId="7" fillId="0" borderId="60" xfId="109" applyFont="1" applyFill="1" applyBorder="1" applyAlignment="1">
      <alignment horizontal="center" vertical="center" wrapText="1"/>
      <protection/>
    </xf>
    <xf numFmtId="0" fontId="7" fillId="0" borderId="19" xfId="109" applyFont="1" applyFill="1" applyBorder="1" applyAlignment="1">
      <alignment horizontal="center" vertical="center" wrapText="1"/>
      <protection/>
    </xf>
    <xf numFmtId="0" fontId="7" fillId="0" borderId="21" xfId="109" applyFont="1" applyFill="1" applyBorder="1" applyAlignment="1">
      <alignment horizontal="center" vertical="center" wrapText="1"/>
      <protection/>
    </xf>
    <xf numFmtId="0" fontId="7" fillId="0" borderId="0" xfId="109" applyFont="1" applyBorder="1" applyAlignment="1">
      <alignment horizontal="center" vertical="center" wrapText="1"/>
      <protection/>
    </xf>
    <xf numFmtId="0" fontId="7" fillId="0" borderId="66" xfId="109" applyFont="1" applyBorder="1" applyAlignment="1">
      <alignment horizontal="center" vertical="center" wrapText="1"/>
      <protection/>
    </xf>
    <xf numFmtId="0" fontId="7" fillId="0" borderId="95" xfId="109" applyFont="1" applyBorder="1" applyAlignment="1">
      <alignment horizontal="center" vertical="center" wrapText="1"/>
      <protection/>
    </xf>
    <xf numFmtId="0" fontId="7" fillId="0" borderId="55" xfId="109" applyFont="1" applyBorder="1" applyAlignment="1">
      <alignment horizontal="center" vertical="center" wrapText="1"/>
      <protection/>
    </xf>
    <xf numFmtId="0" fontId="7" fillId="0" borderId="67" xfId="109" applyFont="1" applyBorder="1" applyAlignment="1">
      <alignment horizontal="center" vertical="center" wrapText="1"/>
      <protection/>
    </xf>
    <xf numFmtId="0" fontId="7" fillId="0" borderId="62" xfId="109" applyFont="1" applyBorder="1" applyAlignment="1">
      <alignment horizontal="center" vertical="center" wrapText="1"/>
      <protection/>
    </xf>
    <xf numFmtId="0" fontId="7" fillId="0" borderId="106" xfId="109" applyFont="1" applyBorder="1" applyAlignment="1">
      <alignment horizontal="center" vertical="center" wrapText="1"/>
      <protection/>
    </xf>
    <xf numFmtId="0" fontId="7" fillId="0" borderId="88" xfId="109" applyFont="1" applyBorder="1" applyAlignment="1">
      <alignment horizontal="center" vertical="center" wrapText="1"/>
      <protection/>
    </xf>
    <xf numFmtId="0" fontId="7" fillId="0" borderId="68" xfId="109" applyFont="1" applyBorder="1" applyAlignment="1">
      <alignment horizontal="center" vertical="center" wrapText="1"/>
      <protection/>
    </xf>
    <xf numFmtId="0" fontId="7" fillId="0" borderId="57" xfId="109" applyFont="1" applyBorder="1" applyAlignment="1">
      <alignment horizontal="center"/>
      <protection/>
    </xf>
    <xf numFmtId="0" fontId="7" fillId="0" borderId="96" xfId="109" applyFont="1" applyBorder="1" applyAlignment="1">
      <alignment horizontal="center"/>
      <protection/>
    </xf>
    <xf numFmtId="0" fontId="7" fillId="0" borderId="68" xfId="109" applyFont="1" applyBorder="1" applyAlignment="1">
      <alignment horizontal="center"/>
      <protection/>
    </xf>
    <xf numFmtId="0" fontId="7" fillId="0" borderId="31" xfId="109" applyFont="1" applyBorder="1" applyAlignment="1">
      <alignment horizontal="center"/>
      <protection/>
    </xf>
    <xf numFmtId="0" fontId="7" fillId="0" borderId="69" xfId="109" applyFont="1" applyBorder="1" applyAlignment="1">
      <alignment horizontal="center"/>
      <protection/>
    </xf>
    <xf numFmtId="0" fontId="7" fillId="0" borderId="20" xfId="109" applyFont="1" applyBorder="1" applyAlignment="1">
      <alignment horizontal="center"/>
      <protection/>
    </xf>
    <xf numFmtId="0" fontId="7" fillId="0" borderId="32" xfId="109" applyFont="1" applyBorder="1" applyAlignment="1">
      <alignment horizontal="center"/>
      <protection/>
    </xf>
    <xf numFmtId="0" fontId="7" fillId="0" borderId="21" xfId="109" applyFont="1" applyBorder="1" applyAlignment="1">
      <alignment horizontal="center"/>
      <protection/>
    </xf>
    <xf numFmtId="0" fontId="7" fillId="0" borderId="69" xfId="109" applyFont="1" applyBorder="1" applyAlignment="1">
      <alignment horizontal="center" vertical="center" wrapText="1"/>
      <protection/>
    </xf>
    <xf numFmtId="0" fontId="7" fillId="0" borderId="61" xfId="109" applyFont="1" applyBorder="1" applyAlignment="1">
      <alignment horizontal="center"/>
      <protection/>
    </xf>
    <xf numFmtId="0" fontId="7" fillId="0" borderId="97" xfId="109" applyFont="1" applyBorder="1" applyAlignment="1">
      <alignment horizontal="center"/>
      <protection/>
    </xf>
    <xf numFmtId="0" fontId="7" fillId="0" borderId="0" xfId="109" applyFont="1" applyAlignment="1">
      <alignment horizontal="center" vertical="center" wrapText="1"/>
      <protection/>
    </xf>
    <xf numFmtId="0" fontId="17" fillId="0" borderId="0" xfId="108" applyFont="1" applyBorder="1" applyAlignment="1">
      <alignment horizontal="center" vertical="center" wrapText="1"/>
      <protection/>
    </xf>
    <xf numFmtId="0" fontId="16" fillId="0" borderId="71" xfId="106" applyFont="1" applyBorder="1" applyAlignment="1">
      <alignment horizontal="center" vertical="center" wrapText="1"/>
      <protection/>
    </xf>
    <xf numFmtId="0" fontId="16" fillId="0" borderId="24" xfId="106" applyFont="1" applyBorder="1" applyAlignment="1">
      <alignment horizontal="center" vertical="center" wrapText="1"/>
      <protection/>
    </xf>
    <xf numFmtId="0" fontId="17" fillId="7" borderId="94" xfId="106" applyFont="1" applyFill="1" applyBorder="1" applyAlignment="1">
      <alignment horizontal="center"/>
      <protection/>
    </xf>
    <xf numFmtId="0" fontId="17" fillId="7" borderId="100" xfId="106" applyFont="1" applyFill="1" applyBorder="1" applyAlignment="1">
      <alignment horizontal="center"/>
      <protection/>
    </xf>
    <xf numFmtId="0" fontId="17" fillId="7" borderId="45" xfId="106" applyFont="1" applyFill="1" applyBorder="1" applyAlignment="1">
      <alignment horizontal="center"/>
      <protection/>
    </xf>
    <xf numFmtId="0" fontId="16" fillId="0" borderId="90" xfId="106" applyFont="1" applyBorder="1" applyAlignment="1">
      <alignment horizontal="center" vertical="center" wrapText="1"/>
      <protection/>
    </xf>
    <xf numFmtId="0" fontId="16" fillId="0" borderId="93" xfId="106" applyFont="1" applyBorder="1" applyAlignment="1">
      <alignment horizontal="center" vertical="center" wrapText="1"/>
      <protection/>
    </xf>
    <xf numFmtId="0" fontId="16" fillId="0" borderId="25" xfId="106" applyFont="1" applyBorder="1" applyAlignment="1">
      <alignment horizontal="center" vertical="center" wrapText="1"/>
      <protection/>
    </xf>
    <xf numFmtId="0" fontId="16" fillId="0" borderId="82" xfId="106" applyFont="1" applyBorder="1" applyAlignment="1">
      <alignment horizontal="center" vertical="center" wrapText="1"/>
      <protection/>
    </xf>
    <xf numFmtId="0" fontId="16" fillId="0" borderId="92" xfId="106" applyFont="1" applyBorder="1" applyAlignment="1">
      <alignment horizontal="center" vertical="center" wrapText="1"/>
      <protection/>
    </xf>
    <xf numFmtId="0" fontId="16" fillId="0" borderId="83" xfId="106" applyFont="1" applyBorder="1" applyAlignment="1">
      <alignment horizontal="center" vertical="center" wrapText="1"/>
      <protection/>
    </xf>
    <xf numFmtId="0" fontId="16" fillId="0" borderId="105" xfId="106" applyFont="1" applyBorder="1" applyAlignment="1">
      <alignment horizontal="center" vertical="center" wrapText="1"/>
      <protection/>
    </xf>
    <xf numFmtId="0" fontId="17" fillId="0" borderId="65" xfId="106" applyFont="1" applyBorder="1" applyAlignment="1">
      <alignment horizontal="center" vertical="top" wrapText="1"/>
      <protection/>
    </xf>
    <xf numFmtId="0" fontId="17" fillId="0" borderId="76" xfId="106" applyFont="1" applyBorder="1" applyAlignment="1">
      <alignment horizontal="center" vertical="top" wrapText="1"/>
      <protection/>
    </xf>
    <xf numFmtId="0" fontId="17" fillId="0" borderId="95" xfId="106" applyFont="1" applyBorder="1" applyAlignment="1">
      <alignment horizontal="center" vertical="top" wrapText="1"/>
      <protection/>
    </xf>
    <xf numFmtId="0" fontId="17" fillId="55" borderId="0" xfId="106" applyFont="1" applyFill="1" applyAlignment="1">
      <alignment horizontal="left" vertical="center" wrapText="1"/>
      <protection/>
    </xf>
    <xf numFmtId="0" fontId="16" fillId="0" borderId="81" xfId="106" applyFont="1" applyBorder="1" applyAlignment="1">
      <alignment horizontal="center" vertical="center" wrapText="1"/>
      <protection/>
    </xf>
    <xf numFmtId="0" fontId="16" fillId="0" borderId="91" xfId="106" applyFont="1" applyBorder="1" applyAlignment="1">
      <alignment horizontal="center" vertical="center" wrapText="1"/>
      <protection/>
    </xf>
    <xf numFmtId="0" fontId="16" fillId="0" borderId="23" xfId="106" applyFont="1" applyBorder="1" applyAlignment="1">
      <alignment horizontal="center" vertical="center" wrapText="1"/>
      <protection/>
    </xf>
    <xf numFmtId="0" fontId="17" fillId="0" borderId="56" xfId="106" applyFont="1" applyBorder="1" applyAlignment="1">
      <alignment horizontal="center" vertical="top" wrapText="1"/>
      <protection/>
    </xf>
    <xf numFmtId="0" fontId="17" fillId="0" borderId="55" xfId="106" applyFont="1" applyBorder="1" applyAlignment="1">
      <alignment horizontal="center" vertical="top" wrapText="1"/>
      <protection/>
    </xf>
    <xf numFmtId="0" fontId="17" fillId="0" borderId="98" xfId="106" applyFont="1" applyBorder="1" applyAlignment="1">
      <alignment horizontal="center" vertical="top" wrapText="1"/>
      <protection/>
    </xf>
    <xf numFmtId="0" fontId="17" fillId="0" borderId="0" xfId="106" applyFont="1" applyAlignment="1">
      <alignment horizontal="right"/>
      <protection/>
    </xf>
    <xf numFmtId="0" fontId="11" fillId="0" borderId="0" xfId="106" applyFont="1" applyAlignment="1">
      <alignment horizontal="center"/>
      <protection/>
    </xf>
    <xf numFmtId="0" fontId="17" fillId="0" borderId="0" xfId="106" applyFont="1" applyAlignment="1">
      <alignment horizontal="left"/>
      <protection/>
    </xf>
    <xf numFmtId="0" fontId="17" fillId="0" borderId="80" xfId="106" applyFont="1" applyBorder="1" applyAlignment="1">
      <alignment horizontal="left"/>
      <protection/>
    </xf>
    <xf numFmtId="0" fontId="22" fillId="0" borderId="101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100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2" fillId="0" borderId="80" xfId="0" applyFont="1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2" fillId="0" borderId="47" xfId="0" applyFont="1" applyBorder="1" applyAlignment="1">
      <alignment horizontal="right" vertical="center" wrapText="1"/>
    </xf>
    <xf numFmtId="0" fontId="22" fillId="0" borderId="48" xfId="0" applyFont="1" applyBorder="1" applyAlignment="1">
      <alignment horizontal="right" vertical="center" wrapText="1"/>
    </xf>
    <xf numFmtId="0" fontId="22" fillId="0" borderId="84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78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79" xfId="0" applyFont="1" applyBorder="1" applyAlignment="1" applyProtection="1">
      <alignment horizontal="center"/>
      <protection locked="0"/>
    </xf>
    <xf numFmtId="0" fontId="0" fillId="0" borderId="79" xfId="0" applyBorder="1" applyAlignment="1" applyProtection="1">
      <alignment horizontal="center"/>
      <protection locked="0"/>
    </xf>
    <xf numFmtId="0" fontId="0" fillId="0" borderId="102" xfId="0" applyFont="1" applyBorder="1" applyAlignment="1" applyProtection="1">
      <alignment horizontal="left" wrapText="1"/>
      <protection locked="0"/>
    </xf>
    <xf numFmtId="0" fontId="0" fillId="0" borderId="80" xfId="0" applyBorder="1" applyAlignment="1" applyProtection="1">
      <alignment horizontal="left" wrapText="1"/>
      <protection locked="0"/>
    </xf>
    <xf numFmtId="0" fontId="0" fillId="0" borderId="46" xfId="0" applyBorder="1" applyAlignment="1" applyProtection="1">
      <alignment horizontal="left" wrapText="1"/>
      <protection locked="0"/>
    </xf>
    <xf numFmtId="0" fontId="77" fillId="0" borderId="0" xfId="0" applyFont="1" applyAlignment="1" applyProtection="1">
      <alignment horizontal="left"/>
      <protection locked="0"/>
    </xf>
    <xf numFmtId="0" fontId="185" fillId="0" borderId="101" xfId="0" applyFont="1" applyBorder="1" applyAlignment="1" applyProtection="1">
      <alignment horizontal="justify" vertical="top" wrapText="1"/>
      <protection locked="0"/>
    </xf>
    <xf numFmtId="0" fontId="185" fillId="0" borderId="85" xfId="0" applyFont="1" applyBorder="1" applyAlignment="1" applyProtection="1">
      <alignment horizontal="justify" vertical="top" wrapText="1"/>
      <protection locked="0"/>
    </xf>
    <xf numFmtId="0" fontId="185" fillId="0" borderId="87" xfId="0" applyFont="1" applyBorder="1" applyAlignment="1" applyProtection="1">
      <alignment horizontal="justify" vertical="top" wrapText="1"/>
      <protection locked="0"/>
    </xf>
    <xf numFmtId="0" fontId="185" fillId="0" borderId="89" xfId="0" applyFont="1" applyBorder="1" applyAlignment="1" applyProtection="1">
      <alignment horizontal="justify" vertical="top" wrapText="1"/>
      <protection locked="0"/>
    </xf>
    <xf numFmtId="0" fontId="185" fillId="0" borderId="0" xfId="0" applyFont="1" applyBorder="1" applyAlignment="1" applyProtection="1">
      <alignment horizontal="justify" vertical="top" wrapText="1"/>
      <protection locked="0"/>
    </xf>
    <xf numFmtId="0" fontId="185" fillId="0" borderId="88" xfId="0" applyFont="1" applyBorder="1" applyAlignment="1" applyProtection="1">
      <alignment horizontal="justify" vertical="top" wrapText="1"/>
      <protection locked="0"/>
    </xf>
    <xf numFmtId="0" fontId="185" fillId="0" borderId="102" xfId="0" applyFont="1" applyBorder="1" applyAlignment="1" applyProtection="1">
      <alignment horizontal="justify" vertical="top" wrapText="1"/>
      <protection locked="0"/>
    </xf>
    <xf numFmtId="0" fontId="185" fillId="0" borderId="80" xfId="0" applyFont="1" applyBorder="1" applyAlignment="1" applyProtection="1">
      <alignment horizontal="justify" vertical="top" wrapText="1"/>
      <protection locked="0"/>
    </xf>
    <xf numFmtId="0" fontId="185" fillId="0" borderId="46" xfId="0" applyFont="1" applyBorder="1" applyAlignment="1" applyProtection="1">
      <alignment horizontal="justify" vertical="top" wrapText="1"/>
      <protection locked="0"/>
    </xf>
    <xf numFmtId="0" fontId="118" fillId="0" borderId="94" xfId="0" applyFont="1" applyBorder="1" applyAlignment="1" applyProtection="1">
      <alignment horizontal="center"/>
      <protection locked="0"/>
    </xf>
    <xf numFmtId="0" fontId="118" fillId="0" borderId="100" xfId="0" applyFont="1" applyBorder="1" applyAlignment="1" applyProtection="1">
      <alignment horizontal="center"/>
      <protection locked="0"/>
    </xf>
    <xf numFmtId="0" fontId="118" fillId="0" borderId="45" xfId="0" applyFont="1" applyBorder="1" applyAlignment="1" applyProtection="1">
      <alignment horizontal="center"/>
      <protection locked="0"/>
    </xf>
    <xf numFmtId="0" fontId="7" fillId="0" borderId="39" xfId="91" applyFont="1" applyBorder="1" applyAlignment="1">
      <alignment horizontal="center" vertical="center" wrapText="1"/>
      <protection/>
    </xf>
    <xf numFmtId="0" fontId="7" fillId="0" borderId="71" xfId="91" applyFont="1" applyBorder="1" applyAlignment="1">
      <alignment horizontal="center" vertical="center" wrapText="1"/>
      <protection/>
    </xf>
    <xf numFmtId="0" fontId="7" fillId="0" borderId="38" xfId="91" applyFont="1" applyBorder="1" applyAlignment="1">
      <alignment horizontal="center" vertical="center" wrapText="1"/>
      <protection/>
    </xf>
    <xf numFmtId="0" fontId="7" fillId="0" borderId="63" xfId="91" applyFont="1" applyBorder="1" applyAlignment="1">
      <alignment horizontal="center" vertical="center" wrapText="1"/>
      <protection/>
    </xf>
    <xf numFmtId="0" fontId="7" fillId="0" borderId="77" xfId="91" applyFont="1" applyBorder="1" applyAlignment="1">
      <alignment horizontal="center" vertical="center" wrapText="1"/>
      <protection/>
    </xf>
    <xf numFmtId="0" fontId="7" fillId="0" borderId="72" xfId="9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right"/>
    </xf>
    <xf numFmtId="0" fontId="59" fillId="0" borderId="0" xfId="91" applyFont="1" applyAlignment="1">
      <alignment horizontal="center" vertical="center" wrapText="1"/>
      <protection/>
    </xf>
    <xf numFmtId="0" fontId="123" fillId="0" borderId="0" xfId="91" applyFont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7" fillId="55" borderId="48" xfId="91" applyFont="1" applyFill="1" applyBorder="1" applyAlignment="1">
      <alignment horizontal="center" vertical="center"/>
      <protection/>
    </xf>
    <xf numFmtId="0" fontId="7" fillId="0" borderId="28" xfId="91" applyFont="1" applyBorder="1" applyAlignment="1">
      <alignment horizontal="left" vertical="center" wrapText="1"/>
      <protection/>
    </xf>
    <xf numFmtId="0" fontId="49" fillId="0" borderId="20" xfId="92" applyFont="1" applyFill="1" applyBorder="1" applyAlignment="1">
      <alignment horizontal="left" vertical="top" wrapText="1"/>
      <protection/>
    </xf>
    <xf numFmtId="0" fontId="17" fillId="0" borderId="0" xfId="91" applyFont="1" applyBorder="1" applyAlignment="1">
      <alignment horizontal="right"/>
      <protection/>
    </xf>
    <xf numFmtId="0" fontId="49" fillId="0" borderId="41" xfId="92" applyFont="1" applyFill="1" applyBorder="1" applyAlignment="1">
      <alignment horizontal="left" vertical="top" wrapText="1"/>
      <protection/>
    </xf>
    <xf numFmtId="0" fontId="49" fillId="0" borderId="32" xfId="92" applyFont="1" applyFill="1" applyBorder="1" applyAlignment="1">
      <alignment horizontal="left" vertical="top" wrapText="1"/>
      <protection/>
    </xf>
    <xf numFmtId="0" fontId="49" fillId="0" borderId="19" xfId="92" applyFont="1" applyFill="1" applyBorder="1" applyAlignment="1">
      <alignment horizontal="left" vertical="top" wrapText="1"/>
      <protection/>
    </xf>
    <xf numFmtId="0" fontId="49" fillId="0" borderId="21" xfId="92" applyFont="1" applyFill="1" applyBorder="1" applyAlignment="1">
      <alignment horizontal="left" vertical="top" wrapText="1"/>
      <protection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8" fillId="55" borderId="47" xfId="0" applyFont="1" applyFill="1" applyBorder="1" applyAlignment="1">
      <alignment horizontal="center" vertical="center"/>
    </xf>
    <xf numFmtId="0" fontId="58" fillId="55" borderId="74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left" wrapText="1"/>
    </xf>
    <xf numFmtId="0" fontId="7" fillId="0" borderId="98" xfId="0" applyFont="1" applyBorder="1" applyAlignment="1">
      <alignment horizontal="left" wrapText="1"/>
    </xf>
    <xf numFmtId="0" fontId="49" fillId="0" borderId="59" xfId="92" applyFont="1" applyFill="1" applyBorder="1" applyAlignment="1">
      <alignment horizontal="left" vertical="top" wrapText="1"/>
      <protection/>
    </xf>
    <xf numFmtId="0" fontId="49" fillId="0" borderId="96" xfId="92" applyFont="1" applyFill="1" applyBorder="1" applyAlignment="1">
      <alignment horizontal="left" vertical="top" wrapText="1"/>
      <protection/>
    </xf>
    <xf numFmtId="0" fontId="59" fillId="0" borderId="0" xfId="0" applyFont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1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77" xfId="0" applyFont="1" applyBorder="1" applyAlignment="1">
      <alignment horizontal="center" vertical="top" wrapText="1"/>
    </xf>
    <xf numFmtId="0" fontId="108" fillId="0" borderId="0" xfId="0" applyFont="1" applyAlignment="1">
      <alignment horizontal="center"/>
    </xf>
    <xf numFmtId="0" fontId="121" fillId="0" borderId="0" xfId="92" applyFont="1" applyFill="1" applyBorder="1" applyAlignment="1" applyProtection="1">
      <alignment horizontal="center" vertical="center" wrapText="1"/>
      <protection/>
    </xf>
    <xf numFmtId="0" fontId="0" fillId="7" borderId="120" xfId="92" applyFont="1" applyFill="1" applyBorder="1" applyAlignment="1" applyProtection="1">
      <alignment horizontal="center" vertical="center"/>
      <protection/>
    </xf>
    <xf numFmtId="0" fontId="0" fillId="7" borderId="121" xfId="92" applyFont="1" applyFill="1" applyBorder="1" applyAlignment="1" applyProtection="1">
      <alignment horizontal="center" vertical="center"/>
      <protection/>
    </xf>
    <xf numFmtId="0" fontId="0" fillId="7" borderId="122" xfId="92" applyFont="1" applyFill="1" applyBorder="1" applyAlignment="1" applyProtection="1">
      <alignment horizontal="center" vertical="center"/>
      <protection/>
    </xf>
    <xf numFmtId="0" fontId="0" fillId="7" borderId="31" xfId="92" applyFont="1" applyFill="1" applyBorder="1" applyAlignment="1" applyProtection="1">
      <alignment horizontal="center" vertical="center"/>
      <protection/>
    </xf>
    <xf numFmtId="0" fontId="0" fillId="7" borderId="122" xfId="92" applyFont="1" applyFill="1" applyBorder="1" applyAlignment="1" applyProtection="1">
      <alignment horizontal="center" vertical="center" wrapText="1"/>
      <protection/>
    </xf>
    <xf numFmtId="0" fontId="0" fillId="7" borderId="31" xfId="92" applyFont="1" applyFill="1" applyBorder="1" applyAlignment="1" applyProtection="1">
      <alignment horizontal="center" vertical="center" wrapText="1"/>
      <protection/>
    </xf>
    <xf numFmtId="0" fontId="0" fillId="7" borderId="123" xfId="92" applyFont="1" applyFill="1" applyBorder="1" applyAlignment="1" applyProtection="1">
      <alignment horizontal="center"/>
      <protection/>
    </xf>
    <xf numFmtId="0" fontId="0" fillId="7" borderId="124" xfId="92" applyFont="1" applyFill="1" applyBorder="1" applyAlignment="1" applyProtection="1">
      <alignment horizontal="center"/>
      <protection/>
    </xf>
    <xf numFmtId="0" fontId="18" fillId="0" borderId="0" xfId="92" applyFont="1" applyFill="1" applyAlignment="1" applyProtection="1">
      <alignment horizontal="center"/>
      <protection/>
    </xf>
    <xf numFmtId="0" fontId="76" fillId="0" borderId="79" xfId="0" applyFont="1" applyBorder="1" applyAlignment="1">
      <alignment horizontal="center"/>
    </xf>
    <xf numFmtId="0" fontId="186" fillId="0" borderId="0" xfId="92" applyFont="1" applyFill="1" applyBorder="1" applyAlignment="1" applyProtection="1">
      <alignment horizontal="left" wrapText="1"/>
      <protection/>
    </xf>
    <xf numFmtId="0" fontId="76" fillId="0" borderId="0" xfId="0" applyFont="1" applyAlignment="1">
      <alignment horizontal="left"/>
    </xf>
    <xf numFmtId="0" fontId="76" fillId="0" borderId="55" xfId="0" applyFont="1" applyBorder="1" applyAlignment="1">
      <alignment horizontal="center"/>
    </xf>
    <xf numFmtId="0" fontId="80" fillId="0" borderId="0" xfId="111" applyFont="1" applyFill="1" applyBorder="1" applyAlignment="1">
      <alignment horizontal="center"/>
      <protection/>
    </xf>
    <xf numFmtId="0" fontId="79" fillId="0" borderId="0" xfId="111" applyFont="1" applyFill="1" applyAlignment="1">
      <alignment horizontal="center"/>
      <protection/>
    </xf>
    <xf numFmtId="0" fontId="0" fillId="0" borderId="0" xfId="111" applyFont="1" applyFill="1" applyAlignment="1" applyProtection="1">
      <alignment horizontal="left"/>
      <protection locked="0"/>
    </xf>
    <xf numFmtId="0" fontId="6" fillId="0" borderId="0" xfId="111" applyFont="1" applyFill="1" applyBorder="1" applyAlignment="1" applyProtection="1">
      <alignment horizontal="center"/>
      <protection locked="0"/>
    </xf>
    <xf numFmtId="0" fontId="187" fillId="0" borderId="0" xfId="111" applyFont="1" applyAlignment="1">
      <alignment horizontal="left"/>
      <protection/>
    </xf>
    <xf numFmtId="0" fontId="107" fillId="0" borderId="59" xfId="111" applyFont="1" applyBorder="1" applyAlignment="1">
      <alignment horizontal="center" vertical="center"/>
      <protection/>
    </xf>
    <xf numFmtId="0" fontId="107" fillId="0" borderId="58" xfId="111" applyFont="1" applyBorder="1" applyAlignment="1">
      <alignment horizontal="center" vertical="center"/>
      <protection/>
    </xf>
    <xf numFmtId="0" fontId="107" fillId="0" borderId="96" xfId="111" applyFont="1" applyBorder="1" applyAlignment="1">
      <alignment horizontal="center" vertical="center"/>
      <protection/>
    </xf>
    <xf numFmtId="0" fontId="30" fillId="0" borderId="86" xfId="111" applyFont="1" applyBorder="1" applyAlignment="1">
      <alignment horizontal="center" vertical="center"/>
      <protection/>
    </xf>
    <xf numFmtId="0" fontId="30" fillId="0" borderId="79" xfId="111" applyFont="1" applyBorder="1" applyAlignment="1">
      <alignment horizontal="center" vertical="center"/>
      <protection/>
    </xf>
    <xf numFmtId="0" fontId="30" fillId="0" borderId="99" xfId="111" applyFont="1" applyBorder="1" applyAlignment="1">
      <alignment horizontal="center" vertical="center"/>
      <protection/>
    </xf>
    <xf numFmtId="0" fontId="31" fillId="0" borderId="94" xfId="111" applyFont="1" applyBorder="1" applyAlignment="1">
      <alignment horizontal="center" vertical="center"/>
      <protection/>
    </xf>
    <xf numFmtId="0" fontId="31" fillId="0" borderId="100" xfId="111" applyFont="1" applyBorder="1" applyAlignment="1">
      <alignment horizontal="center" vertical="center"/>
      <protection/>
    </xf>
    <xf numFmtId="0" fontId="31" fillId="0" borderId="45" xfId="111" applyFont="1" applyBorder="1" applyAlignment="1">
      <alignment horizontal="center" vertical="center"/>
      <protection/>
    </xf>
    <xf numFmtId="0" fontId="31" fillId="0" borderId="101" xfId="111" applyFont="1" applyBorder="1" applyAlignment="1">
      <alignment horizontal="center" vertical="center"/>
      <protection/>
    </xf>
    <xf numFmtId="0" fontId="31" fillId="0" borderId="85" xfId="111" applyFont="1" applyBorder="1" applyAlignment="1">
      <alignment horizontal="center" vertical="center"/>
      <protection/>
    </xf>
    <xf numFmtId="0" fontId="31" fillId="0" borderId="87" xfId="111" applyFont="1" applyBorder="1" applyAlignment="1">
      <alignment horizontal="center" vertical="center"/>
      <protection/>
    </xf>
    <xf numFmtId="0" fontId="31" fillId="0" borderId="102" xfId="111" applyFont="1" applyBorder="1" applyAlignment="1">
      <alignment horizontal="center" vertical="center"/>
      <protection/>
    </xf>
    <xf numFmtId="0" fontId="31" fillId="0" borderId="80" xfId="111" applyFont="1" applyBorder="1" applyAlignment="1">
      <alignment horizontal="center" vertical="center"/>
      <protection/>
    </xf>
    <xf numFmtId="0" fontId="31" fillId="0" borderId="46" xfId="111" applyFont="1" applyBorder="1" applyAlignment="1">
      <alignment horizontal="center" vertical="center"/>
      <protection/>
    </xf>
    <xf numFmtId="0" fontId="81" fillId="0" borderId="89" xfId="111" applyFont="1" applyFill="1" applyBorder="1" applyAlignment="1">
      <alignment horizontal="center" vertical="center"/>
      <protection/>
    </xf>
    <xf numFmtId="0" fontId="81" fillId="0" borderId="0" xfId="111" applyFont="1" applyFill="1" applyBorder="1" applyAlignment="1">
      <alignment horizontal="center" vertical="center"/>
      <protection/>
    </xf>
    <xf numFmtId="0" fontId="81" fillId="0" borderId="88" xfId="111" applyFont="1" applyFill="1" applyBorder="1" applyAlignment="1">
      <alignment horizontal="center" vertical="center"/>
      <protection/>
    </xf>
    <xf numFmtId="0" fontId="91" fillId="0" borderId="94" xfId="111" applyFont="1" applyFill="1" applyBorder="1" applyAlignment="1">
      <alignment horizontal="center" vertical="center"/>
      <protection/>
    </xf>
    <xf numFmtId="0" fontId="91" fillId="0" borderId="100" xfId="111" applyFont="1" applyFill="1" applyBorder="1" applyAlignment="1">
      <alignment horizontal="center" vertical="center"/>
      <protection/>
    </xf>
    <xf numFmtId="0" fontId="91" fillId="0" borderId="45" xfId="111" applyFont="1" applyFill="1" applyBorder="1" applyAlignment="1">
      <alignment horizontal="center" vertical="center"/>
      <protection/>
    </xf>
    <xf numFmtId="0" fontId="87" fillId="0" borderId="0" xfId="111" applyFont="1" applyFill="1" applyBorder="1" applyAlignment="1">
      <alignment horizontal="left"/>
      <protection/>
    </xf>
    <xf numFmtId="0" fontId="34" fillId="0" borderId="80" xfId="111" applyFont="1" applyFill="1" applyBorder="1" applyAlignment="1">
      <alignment horizontal="center"/>
      <protection/>
    </xf>
    <xf numFmtId="0" fontId="3" fillId="0" borderId="80" xfId="0" applyFont="1" applyBorder="1" applyAlignment="1">
      <alignment horizontal="center"/>
    </xf>
    <xf numFmtId="0" fontId="76" fillId="0" borderId="41" xfId="0" applyFont="1" applyBorder="1" applyAlignment="1" applyProtection="1">
      <alignment horizontal="center"/>
      <protection locked="0"/>
    </xf>
    <xf numFmtId="0" fontId="76" fillId="0" borderId="32" xfId="0" applyFont="1" applyBorder="1" applyAlignment="1" applyProtection="1">
      <alignment horizontal="center"/>
      <protection locked="0"/>
    </xf>
    <xf numFmtId="0" fontId="2" fillId="0" borderId="8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/>
    </xf>
    <xf numFmtId="0" fontId="75" fillId="7" borderId="101" xfId="0" applyFont="1" applyFill="1" applyBorder="1" applyAlignment="1">
      <alignment horizontal="center" vertical="center" wrapText="1"/>
    </xf>
    <xf numFmtId="0" fontId="75" fillId="7" borderId="89" xfId="0" applyFont="1" applyFill="1" applyBorder="1" applyAlignment="1">
      <alignment horizontal="center" vertical="center" wrapText="1"/>
    </xf>
    <xf numFmtId="0" fontId="75" fillId="7" borderId="102" xfId="0" applyFont="1" applyFill="1" applyBorder="1" applyAlignment="1">
      <alignment horizontal="center" vertical="center" wrapText="1"/>
    </xf>
    <xf numFmtId="0" fontId="75" fillId="7" borderId="44" xfId="0" applyFont="1" applyFill="1" applyBorder="1" applyAlignment="1">
      <alignment horizontal="center" vertical="center" wrapText="1"/>
    </xf>
    <xf numFmtId="0" fontId="75" fillId="7" borderId="113" xfId="0" applyFont="1" applyFill="1" applyBorder="1" applyAlignment="1">
      <alignment horizontal="center" vertical="center" wrapText="1"/>
    </xf>
    <xf numFmtId="0" fontId="75" fillId="7" borderId="33" xfId="0" applyFont="1" applyFill="1" applyBorder="1" applyAlignment="1">
      <alignment horizontal="center" vertical="center" wrapText="1"/>
    </xf>
    <xf numFmtId="0" fontId="75" fillId="7" borderId="38" xfId="0" applyFont="1" applyFill="1" applyBorder="1" applyAlignment="1">
      <alignment horizontal="center" vertical="center" wrapText="1"/>
    </xf>
    <xf numFmtId="0" fontId="75" fillId="7" borderId="39" xfId="0" applyFont="1" applyFill="1" applyBorder="1" applyAlignment="1">
      <alignment horizontal="center" vertical="center" wrapText="1"/>
    </xf>
    <xf numFmtId="0" fontId="75" fillId="7" borderId="54" xfId="0" applyFont="1" applyFill="1" applyBorder="1" applyAlignment="1">
      <alignment horizontal="center" vertical="center" wrapText="1"/>
    </xf>
    <xf numFmtId="0" fontId="75" fillId="7" borderId="77" xfId="0" applyFont="1" applyFill="1" applyBorder="1" applyAlignment="1">
      <alignment horizontal="center" vertical="center" wrapText="1"/>
    </xf>
    <xf numFmtId="0" fontId="75" fillId="7" borderId="41" xfId="0" applyFont="1" applyFill="1" applyBorder="1" applyAlignment="1">
      <alignment horizontal="center" vertical="center" wrapText="1"/>
    </xf>
    <xf numFmtId="0" fontId="75" fillId="7" borderId="31" xfId="0" applyFont="1" applyFill="1" applyBorder="1" applyAlignment="1">
      <alignment horizontal="center" vertical="center" wrapText="1"/>
    </xf>
    <xf numFmtId="0" fontId="75" fillId="7" borderId="32" xfId="0" applyFont="1" applyFill="1" applyBorder="1" applyAlignment="1">
      <alignment horizontal="center" vertical="center" wrapText="1"/>
    </xf>
    <xf numFmtId="0" fontId="75" fillId="50" borderId="100" xfId="0" applyFont="1" applyFill="1" applyBorder="1" applyAlignment="1">
      <alignment horizontal="center" vertical="center" wrapText="1"/>
    </xf>
    <xf numFmtId="0" fontId="76" fillId="0" borderId="68" xfId="0" applyFont="1" applyBorder="1" applyAlignment="1" applyProtection="1">
      <alignment horizontal="left" wrapText="1"/>
      <protection locked="0"/>
    </xf>
    <xf numFmtId="0" fontId="76" fillId="0" borderId="57" xfId="0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left"/>
    </xf>
    <xf numFmtId="0" fontId="1" fillId="0" borderId="55" xfId="0" applyFont="1" applyBorder="1" applyAlignment="1">
      <alignment horizontal="center"/>
    </xf>
    <xf numFmtId="0" fontId="75" fillId="11" borderId="94" xfId="0" applyFont="1" applyFill="1" applyBorder="1" applyAlignment="1">
      <alignment horizontal="center" vertical="center" wrapText="1"/>
    </xf>
    <xf numFmtId="0" fontId="75" fillId="11" borderId="100" xfId="0" applyFont="1" applyFill="1" applyBorder="1" applyAlignment="1">
      <alignment horizontal="center" vertical="center" wrapText="1"/>
    </xf>
    <xf numFmtId="0" fontId="75" fillId="11" borderId="45" xfId="0" applyFont="1" applyFill="1" applyBorder="1" applyAlignment="1">
      <alignment horizontal="center" vertical="center" wrapText="1"/>
    </xf>
    <xf numFmtId="0" fontId="75" fillId="11" borderId="27" xfId="0" applyFont="1" applyFill="1" applyBorder="1" applyAlignment="1">
      <alignment horizontal="center" vertical="center" wrapText="1"/>
    </xf>
    <xf numFmtId="0" fontId="75" fillId="11" borderId="28" xfId="0" applyFont="1" applyFill="1" applyBorder="1" applyAlignment="1">
      <alignment horizontal="center" vertical="center" wrapText="1"/>
    </xf>
    <xf numFmtId="0" fontId="75" fillId="11" borderId="29" xfId="0" applyFont="1" applyFill="1" applyBorder="1" applyAlignment="1">
      <alignment horizontal="center" vertical="center" wrapText="1"/>
    </xf>
    <xf numFmtId="0" fontId="5" fillId="0" borderId="101" xfId="0" applyFont="1" applyBorder="1" applyAlignment="1">
      <alignment horizontal="justify" wrapText="1"/>
    </xf>
    <xf numFmtId="0" fontId="5" fillId="0" borderId="85" xfId="0" applyFont="1" applyBorder="1" applyAlignment="1">
      <alignment horizontal="justify" wrapText="1"/>
    </xf>
    <xf numFmtId="0" fontId="5" fillId="0" borderId="105" xfId="0" applyFont="1" applyBorder="1" applyAlignment="1">
      <alignment horizontal="justify" wrapText="1"/>
    </xf>
    <xf numFmtId="0" fontId="5" fillId="0" borderId="89" xfId="0" applyFont="1" applyBorder="1" applyAlignment="1">
      <alignment horizontal="justify" wrapText="1"/>
    </xf>
    <xf numFmtId="0" fontId="5" fillId="0" borderId="0" xfId="0" applyFont="1" applyBorder="1" applyAlignment="1">
      <alignment horizontal="justify" wrapText="1"/>
    </xf>
    <xf numFmtId="0" fontId="5" fillId="0" borderId="104" xfId="0" applyFont="1" applyBorder="1" applyAlignment="1">
      <alignment horizontal="justify" wrapText="1"/>
    </xf>
    <xf numFmtId="0" fontId="5" fillId="0" borderId="102" xfId="0" applyFont="1" applyBorder="1" applyAlignment="1">
      <alignment horizontal="justify" wrapText="1"/>
    </xf>
    <xf numFmtId="0" fontId="5" fillId="0" borderId="80" xfId="0" applyFont="1" applyBorder="1" applyAlignment="1">
      <alignment horizontal="justify" wrapText="1"/>
    </xf>
    <xf numFmtId="0" fontId="5" fillId="0" borderId="103" xfId="0" applyFont="1" applyBorder="1" applyAlignment="1">
      <alignment horizontal="justify" wrapText="1"/>
    </xf>
    <xf numFmtId="0" fontId="99" fillId="0" borderId="101" xfId="0" applyFont="1" applyBorder="1" applyAlignment="1" applyProtection="1">
      <alignment horizontal="justify" vertical="top" wrapText="1"/>
      <protection locked="0"/>
    </xf>
    <xf numFmtId="0" fontId="99" fillId="0" borderId="85" xfId="0" applyFont="1" applyBorder="1" applyAlignment="1" applyProtection="1">
      <alignment horizontal="justify" vertical="top" wrapText="1"/>
      <protection locked="0"/>
    </xf>
    <xf numFmtId="0" fontId="99" fillId="0" borderId="85" xfId="0" applyFont="1" applyBorder="1" applyAlignment="1" applyProtection="1">
      <alignment horizontal="justify" vertical="top" wrapText="1"/>
      <protection locked="0"/>
    </xf>
    <xf numFmtId="0" fontId="99" fillId="0" borderId="89" xfId="0" applyFont="1" applyBorder="1" applyAlignment="1" applyProtection="1">
      <alignment horizontal="justify" vertical="top" wrapText="1"/>
      <protection locked="0"/>
    </xf>
    <xf numFmtId="0" fontId="99" fillId="0" borderId="0" xfId="0" applyFont="1" applyBorder="1" applyAlignment="1" applyProtection="1">
      <alignment horizontal="justify" vertical="top" wrapText="1"/>
      <protection locked="0"/>
    </xf>
    <xf numFmtId="0" fontId="99" fillId="0" borderId="102" xfId="0" applyFont="1" applyBorder="1" applyAlignment="1" applyProtection="1">
      <alignment horizontal="justify" vertical="top" wrapText="1"/>
      <protection locked="0"/>
    </xf>
    <xf numFmtId="0" fontId="99" fillId="0" borderId="80" xfId="0" applyFont="1" applyBorder="1" applyAlignment="1" applyProtection="1">
      <alignment horizontal="justify" vertical="top" wrapText="1"/>
      <protection locked="0"/>
    </xf>
    <xf numFmtId="0" fontId="75" fillId="7" borderId="94" xfId="0" applyFont="1" applyFill="1" applyBorder="1" applyAlignment="1">
      <alignment horizontal="center" vertical="center" wrapText="1"/>
    </xf>
    <xf numFmtId="0" fontId="75" fillId="7" borderId="100" xfId="0" applyFont="1" applyFill="1" applyBorder="1" applyAlignment="1">
      <alignment horizontal="center" vertical="center" wrapText="1"/>
    </xf>
    <xf numFmtId="0" fontId="75" fillId="7" borderId="85" xfId="0" applyFont="1" applyFill="1" applyBorder="1" applyAlignment="1">
      <alignment horizontal="center" vertical="center" wrapText="1"/>
    </xf>
    <xf numFmtId="0" fontId="75" fillId="50" borderId="67" xfId="0" applyFont="1" applyFill="1" applyBorder="1" applyAlignment="1">
      <alignment horizontal="center" vertical="center" wrapText="1"/>
    </xf>
    <xf numFmtId="0" fontId="75" fillId="50" borderId="28" xfId="0" applyFont="1" applyFill="1" applyBorder="1" applyAlignment="1">
      <alignment horizontal="center" vertical="center" wrapText="1"/>
    </xf>
    <xf numFmtId="0" fontId="75" fillId="50" borderId="29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/>
    </xf>
    <xf numFmtId="0" fontId="76" fillId="0" borderId="69" xfId="0" applyFont="1" applyBorder="1" applyAlignment="1" applyProtection="1">
      <alignment horizontal="left" wrapText="1"/>
      <protection locked="0"/>
    </xf>
    <xf numFmtId="0" fontId="76" fillId="0" borderId="61" xfId="0" applyFont="1" applyBorder="1" applyAlignment="1" applyProtection="1">
      <alignment horizontal="left" wrapText="1"/>
      <protection locked="0"/>
    </xf>
    <xf numFmtId="0" fontId="76" fillId="0" borderId="19" xfId="0" applyFont="1" applyBorder="1" applyAlignment="1" applyProtection="1">
      <alignment horizontal="center"/>
      <protection locked="0"/>
    </xf>
    <xf numFmtId="0" fontId="76" fillId="0" borderId="21" xfId="0" applyFont="1" applyBorder="1" applyAlignment="1" applyProtection="1">
      <alignment horizontal="center"/>
      <protection locked="0"/>
    </xf>
    <xf numFmtId="0" fontId="3" fillId="0" borderId="80" xfId="0" applyFont="1" applyBorder="1" applyAlignment="1">
      <alignment horizontal="left"/>
    </xf>
    <xf numFmtId="0" fontId="3" fillId="0" borderId="94" xfId="0" applyFont="1" applyFill="1" applyBorder="1" applyAlignment="1">
      <alignment horizontal="center"/>
    </xf>
    <xf numFmtId="0" fontId="3" fillId="0" borderId="10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6" fillId="0" borderId="27" xfId="0" applyFont="1" applyBorder="1" applyAlignment="1" applyProtection="1">
      <alignment horizontal="center"/>
      <protection locked="0"/>
    </xf>
    <xf numFmtId="0" fontId="76" fillId="0" borderId="29" xfId="0" applyFont="1" applyBorder="1" applyAlignment="1" applyProtection="1">
      <alignment horizontal="center"/>
      <protection locked="0"/>
    </xf>
    <xf numFmtId="0" fontId="75" fillId="0" borderId="47" xfId="0" applyFont="1" applyBorder="1" applyAlignment="1">
      <alignment horizontal="center" wrapText="1"/>
    </xf>
    <xf numFmtId="0" fontId="75" fillId="0" borderId="74" xfId="0" applyFont="1" applyBorder="1" applyAlignment="1">
      <alignment horizontal="center" wrapText="1"/>
    </xf>
    <xf numFmtId="0" fontId="75" fillId="0" borderId="73" xfId="0" applyFont="1" applyBorder="1" applyAlignment="1">
      <alignment horizontal="center" vertical="center"/>
    </xf>
    <xf numFmtId="0" fontId="75" fillId="0" borderId="84" xfId="0" applyFont="1" applyBorder="1" applyAlignment="1">
      <alignment horizontal="center" vertical="center"/>
    </xf>
    <xf numFmtId="0" fontId="76" fillId="0" borderId="67" xfId="0" applyFont="1" applyBorder="1" applyAlignment="1" applyProtection="1">
      <alignment horizontal="left" wrapText="1"/>
      <protection locked="0"/>
    </xf>
    <xf numFmtId="0" fontId="76" fillId="0" borderId="62" xfId="0" applyFont="1" applyBorder="1" applyAlignment="1" applyProtection="1">
      <alignment horizontal="left" wrapText="1"/>
      <protection locked="0"/>
    </xf>
    <xf numFmtId="0" fontId="75" fillId="62" borderId="38" xfId="0" applyFont="1" applyFill="1" applyBorder="1" applyAlignment="1">
      <alignment horizontal="center" vertical="center" wrapText="1"/>
    </xf>
    <xf numFmtId="0" fontId="75" fillId="62" borderId="39" xfId="0" applyFont="1" applyFill="1" applyBorder="1" applyAlignment="1">
      <alignment horizontal="center" vertical="center" wrapText="1"/>
    </xf>
    <xf numFmtId="0" fontId="75" fillId="62" borderId="77" xfId="0" applyFont="1" applyFill="1" applyBorder="1" applyAlignment="1">
      <alignment horizontal="center" vertical="center" wrapText="1"/>
    </xf>
    <xf numFmtId="10" fontId="7" fillId="56" borderId="59" xfId="119" applyNumberFormat="1" applyFont="1" applyFill="1" applyBorder="1" applyAlignment="1" applyProtection="1">
      <alignment horizontal="center" vertical="center" wrapText="1"/>
      <protection/>
    </xf>
    <xf numFmtId="10" fontId="7" fillId="56" borderId="58" xfId="119" applyNumberFormat="1" applyFont="1" applyFill="1" applyBorder="1" applyAlignment="1" applyProtection="1">
      <alignment horizontal="center" vertical="center" wrapText="1"/>
      <protection/>
    </xf>
    <xf numFmtId="0" fontId="7" fillId="0" borderId="55" xfId="0" applyFont="1" applyBorder="1" applyAlignment="1" applyProtection="1">
      <alignment horizontal="center" wrapText="1"/>
      <protection locked="0"/>
    </xf>
    <xf numFmtId="0" fontId="17" fillId="7" borderId="101" xfId="0" applyFont="1" applyFill="1" applyBorder="1" applyAlignment="1">
      <alignment horizontal="center" vertical="center" wrapText="1"/>
    </xf>
    <xf numFmtId="0" fontId="17" fillId="7" borderId="102" xfId="0" applyFont="1" applyFill="1" applyBorder="1" applyAlignment="1">
      <alignment horizontal="center" vertical="center" wrapText="1"/>
    </xf>
    <xf numFmtId="0" fontId="17" fillId="63" borderId="38" xfId="0" applyFont="1" applyFill="1" applyBorder="1" applyAlignment="1">
      <alignment horizontal="center" vertical="center" wrapText="1"/>
    </xf>
    <xf numFmtId="0" fontId="17" fillId="63" borderId="39" xfId="0" applyFont="1" applyFill="1" applyBorder="1" applyAlignment="1">
      <alignment horizontal="center" vertical="center" wrapText="1"/>
    </xf>
    <xf numFmtId="0" fontId="17" fillId="63" borderId="5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7" borderId="44" xfId="0" applyFont="1" applyFill="1" applyBorder="1" applyAlignment="1">
      <alignment horizontal="center" vertical="center" wrapText="1"/>
    </xf>
    <xf numFmtId="0" fontId="17" fillId="7" borderId="33" xfId="0" applyFont="1" applyFill="1" applyBorder="1" applyAlignment="1">
      <alignment horizontal="center" vertical="center" wrapText="1"/>
    </xf>
    <xf numFmtId="0" fontId="17" fillId="7" borderId="89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7" fillId="7" borderId="59" xfId="0" applyFont="1" applyFill="1" applyBorder="1" applyAlignment="1">
      <alignment horizontal="center" vertical="center" wrapText="1"/>
    </xf>
    <xf numFmtId="0" fontId="7" fillId="7" borderId="53" xfId="0" applyFont="1" applyFill="1" applyBorder="1" applyAlignment="1">
      <alignment horizontal="center" vertical="center" wrapText="1"/>
    </xf>
    <xf numFmtId="0" fontId="17" fillId="62" borderId="38" xfId="0" applyFont="1" applyFill="1" applyBorder="1" applyAlignment="1">
      <alignment horizontal="center" vertical="center" wrapText="1"/>
    </xf>
    <xf numFmtId="0" fontId="17" fillId="62" borderId="39" xfId="0" applyFont="1" applyFill="1" applyBorder="1" applyAlignment="1">
      <alignment horizontal="center" vertical="center" wrapText="1"/>
    </xf>
    <xf numFmtId="0" fontId="17" fillId="62" borderId="7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80" fillId="0" borderId="101" xfId="0" applyFont="1" applyBorder="1" applyAlignment="1">
      <alignment horizontal="left" vertical="center" wrapText="1"/>
    </xf>
    <xf numFmtId="0" fontId="180" fillId="0" borderId="85" xfId="0" applyFont="1" applyBorder="1" applyAlignment="1">
      <alignment horizontal="left" vertical="center"/>
    </xf>
    <xf numFmtId="0" fontId="180" fillId="0" borderId="89" xfId="0" applyFont="1" applyBorder="1" applyAlignment="1">
      <alignment horizontal="left" vertical="center"/>
    </xf>
    <xf numFmtId="0" fontId="180" fillId="0" borderId="0" xfId="0" applyFont="1" applyBorder="1" applyAlignment="1">
      <alignment horizontal="left" vertical="center"/>
    </xf>
    <xf numFmtId="0" fontId="180" fillId="0" borderId="102" xfId="0" applyFont="1" applyBorder="1" applyAlignment="1">
      <alignment horizontal="left" vertical="center"/>
    </xf>
    <xf numFmtId="0" fontId="180" fillId="0" borderId="80" xfId="0" applyFont="1" applyBorder="1" applyAlignment="1">
      <alignment horizontal="left" vertical="center"/>
    </xf>
    <xf numFmtId="0" fontId="17" fillId="62" borderId="75" xfId="0" applyFont="1" applyFill="1" applyBorder="1" applyAlignment="1">
      <alignment horizontal="center" vertical="center" wrapText="1"/>
    </xf>
    <xf numFmtId="0" fontId="17" fillId="62" borderId="34" xfId="0" applyFont="1" applyFill="1" applyBorder="1" applyAlignment="1">
      <alignment horizontal="center" vertical="center" wrapText="1"/>
    </xf>
    <xf numFmtId="0" fontId="17" fillId="62" borderId="65" xfId="0" applyFont="1" applyFill="1" applyBorder="1" applyAlignment="1">
      <alignment horizontal="center" vertical="center" wrapText="1"/>
    </xf>
    <xf numFmtId="0" fontId="17" fillId="62" borderId="53" xfId="0" applyFont="1" applyFill="1" applyBorder="1" applyAlignment="1">
      <alignment horizontal="center" vertical="center" wrapText="1"/>
    </xf>
    <xf numFmtId="0" fontId="17" fillId="63" borderId="77" xfId="0" applyFont="1" applyFill="1" applyBorder="1" applyAlignment="1">
      <alignment horizontal="center" vertical="center" wrapText="1"/>
    </xf>
    <xf numFmtId="0" fontId="17" fillId="62" borderId="76" xfId="0" applyFont="1" applyFill="1" applyBorder="1" applyAlignment="1">
      <alignment horizontal="center" vertical="center" wrapText="1"/>
    </xf>
    <xf numFmtId="0" fontId="17" fillId="62" borderId="95" xfId="0" applyFont="1" applyFill="1" applyBorder="1" applyAlignment="1">
      <alignment horizontal="center" vertical="center" wrapText="1"/>
    </xf>
    <xf numFmtId="0" fontId="93" fillId="0" borderId="101" xfId="92" applyFont="1" applyBorder="1" applyAlignment="1" applyProtection="1">
      <alignment horizontal="center" wrapText="1"/>
      <protection locked="0"/>
    </xf>
    <xf numFmtId="0" fontId="93" fillId="0" borderId="85" xfId="92" applyFont="1" applyBorder="1" applyAlignment="1" applyProtection="1">
      <alignment horizontal="center" wrapText="1"/>
      <protection locked="0"/>
    </xf>
    <xf numFmtId="0" fontId="15" fillId="0" borderId="89" xfId="92" applyFont="1" applyBorder="1" applyAlignment="1">
      <alignment horizontal="right"/>
      <protection/>
    </xf>
    <xf numFmtId="0" fontId="15" fillId="0" borderId="0" xfId="92" applyFont="1" applyBorder="1" applyAlignment="1">
      <alignment horizontal="right"/>
      <protection/>
    </xf>
    <xf numFmtId="0" fontId="18" fillId="0" borderId="94" xfId="92" applyBorder="1" applyAlignment="1" applyProtection="1">
      <alignment horizontal="center" wrapText="1"/>
      <protection locked="0"/>
    </xf>
    <xf numFmtId="0" fontId="18" fillId="0" borderId="100" xfId="92" applyBorder="1" applyAlignment="1" applyProtection="1">
      <alignment horizontal="center" wrapText="1"/>
      <protection locked="0"/>
    </xf>
    <xf numFmtId="0" fontId="18" fillId="0" borderId="45" xfId="92" applyBorder="1" applyAlignment="1" applyProtection="1">
      <alignment horizontal="center" wrapText="1"/>
      <protection locked="0"/>
    </xf>
    <xf numFmtId="3" fontId="13" fillId="0" borderId="0" xfId="92" applyNumberFormat="1" applyFont="1" applyBorder="1" applyAlignment="1" applyProtection="1">
      <alignment horizontal="right"/>
      <protection locked="0"/>
    </xf>
    <xf numFmtId="182" fontId="13" fillId="0" borderId="0" xfId="92" applyNumberFormat="1" applyFont="1" applyBorder="1" applyAlignment="1" applyProtection="1">
      <alignment horizontal="right"/>
      <protection locked="0"/>
    </xf>
    <xf numFmtId="0" fontId="18" fillId="7" borderId="81" xfId="92" applyFill="1" applyBorder="1" applyAlignment="1" applyProtection="1">
      <alignment horizontal="right" wrapText="1"/>
      <protection/>
    </xf>
    <xf numFmtId="0" fontId="18" fillId="7" borderId="82" xfId="92" applyFill="1" applyBorder="1" applyAlignment="1" applyProtection="1">
      <alignment horizontal="right" wrapText="1"/>
      <protection/>
    </xf>
    <xf numFmtId="0" fontId="18" fillId="7" borderId="38" xfId="92" applyFill="1" applyBorder="1" applyAlignment="1" applyProtection="1">
      <alignment horizontal="right" wrapText="1"/>
      <protection/>
    </xf>
    <xf numFmtId="0" fontId="18" fillId="7" borderId="39" xfId="92" applyFill="1" applyBorder="1" applyAlignment="1" applyProtection="1">
      <alignment horizontal="right" wrapText="1"/>
      <protection/>
    </xf>
    <xf numFmtId="0" fontId="18" fillId="7" borderId="41" xfId="92" applyFill="1" applyBorder="1" applyAlignment="1" applyProtection="1">
      <alignment horizontal="right" wrapText="1"/>
      <protection/>
    </xf>
    <xf numFmtId="0" fontId="18" fillId="7" borderId="31" xfId="92" applyFill="1" applyBorder="1" applyAlignment="1" applyProtection="1">
      <alignment horizontal="right" wrapText="1"/>
      <protection/>
    </xf>
    <xf numFmtId="0" fontId="18" fillId="7" borderId="19" xfId="92" applyFill="1" applyBorder="1" applyAlignment="1" applyProtection="1">
      <alignment horizontal="right" wrapText="1"/>
      <protection/>
    </xf>
    <xf numFmtId="0" fontId="18" fillId="7" borderId="20" xfId="92" applyFill="1" applyBorder="1" applyAlignment="1" applyProtection="1">
      <alignment horizontal="right" wrapText="1"/>
      <protection/>
    </xf>
    <xf numFmtId="0" fontId="93" fillId="0" borderId="89" xfId="92" applyFont="1" applyBorder="1" applyAlignment="1" applyProtection="1">
      <alignment horizontal="center"/>
      <protection locked="0"/>
    </xf>
    <xf numFmtId="0" fontId="93" fillId="0" borderId="0" xfId="92" applyFont="1" applyBorder="1" applyAlignment="1" applyProtection="1">
      <alignment horizontal="center"/>
      <protection locked="0"/>
    </xf>
    <xf numFmtId="0" fontId="17" fillId="7" borderId="59" xfId="0" applyFont="1" applyFill="1" applyBorder="1" applyAlignment="1">
      <alignment horizontal="center" vertical="center" wrapText="1"/>
    </xf>
    <xf numFmtId="0" fontId="17" fillId="7" borderId="65" xfId="0" applyFont="1" applyFill="1" applyBorder="1" applyAlignment="1">
      <alignment horizontal="center" vertical="top" wrapText="1"/>
    </xf>
    <xf numFmtId="0" fontId="17" fillId="7" borderId="53" xfId="0" applyFont="1" applyFill="1" applyBorder="1" applyAlignment="1">
      <alignment horizontal="center" vertical="top" wrapText="1"/>
    </xf>
    <xf numFmtId="0" fontId="17" fillId="7" borderId="44" xfId="0" applyFont="1" applyFill="1" applyBorder="1" applyAlignment="1">
      <alignment horizontal="center" vertical="top" wrapText="1"/>
    </xf>
    <xf numFmtId="0" fontId="17" fillId="7" borderId="33" xfId="0" applyFont="1" applyFill="1" applyBorder="1" applyAlignment="1">
      <alignment horizontal="center" vertical="top" wrapText="1"/>
    </xf>
    <xf numFmtId="0" fontId="17" fillId="7" borderId="38" xfId="0" applyFont="1" applyFill="1" applyBorder="1" applyAlignment="1">
      <alignment horizontal="center" vertical="top" wrapText="1"/>
    </xf>
    <xf numFmtId="0" fontId="17" fillId="7" borderId="39" xfId="0" applyFont="1" applyFill="1" applyBorder="1" applyAlignment="1">
      <alignment horizontal="center" vertical="top" wrapText="1"/>
    </xf>
    <xf numFmtId="0" fontId="17" fillId="7" borderId="77" xfId="0" applyFont="1" applyFill="1" applyBorder="1" applyAlignment="1">
      <alignment horizontal="center" vertical="top" wrapText="1"/>
    </xf>
    <xf numFmtId="0" fontId="7" fillId="0" borderId="55" xfId="0" applyFont="1" applyBorder="1" applyAlignment="1" applyProtection="1">
      <alignment horizontal="center"/>
      <protection locked="0"/>
    </xf>
    <xf numFmtId="0" fontId="17" fillId="50" borderId="101" xfId="0" applyFont="1" applyFill="1" applyBorder="1" applyAlignment="1">
      <alignment horizontal="center" vertical="top" wrapText="1"/>
    </xf>
    <xf numFmtId="0" fontId="17" fillId="50" borderId="85" xfId="0" applyFont="1" applyFill="1" applyBorder="1" applyAlignment="1">
      <alignment horizontal="center" vertical="top" wrapText="1"/>
    </xf>
    <xf numFmtId="0" fontId="17" fillId="50" borderId="87" xfId="0" applyFont="1" applyFill="1" applyBorder="1" applyAlignment="1">
      <alignment horizontal="center" vertical="top" wrapText="1"/>
    </xf>
    <xf numFmtId="0" fontId="180" fillId="0" borderId="31" xfId="0" applyFont="1" applyBorder="1" applyAlignment="1">
      <alignment horizontal="left" vertical="center" wrapText="1"/>
    </xf>
    <xf numFmtId="0" fontId="180" fillId="0" borderId="31" xfId="0" applyFont="1" applyBorder="1" applyAlignment="1">
      <alignment horizontal="left" vertical="center"/>
    </xf>
    <xf numFmtId="0" fontId="17" fillId="62" borderId="38" xfId="0" applyFont="1" applyFill="1" applyBorder="1" applyAlignment="1">
      <alignment horizontal="center" vertical="top" wrapText="1"/>
    </xf>
    <xf numFmtId="0" fontId="17" fillId="62" borderId="39" xfId="0" applyFont="1" applyFill="1" applyBorder="1" applyAlignment="1">
      <alignment horizontal="center" vertical="top" wrapText="1"/>
    </xf>
    <xf numFmtId="0" fontId="17" fillId="62" borderId="77" xfId="0" applyFont="1" applyFill="1" applyBorder="1" applyAlignment="1">
      <alignment horizontal="center" vertical="top" wrapText="1"/>
    </xf>
    <xf numFmtId="0" fontId="67" fillId="0" borderId="8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128" fillId="0" borderId="0" xfId="92" applyFont="1" applyAlignment="1">
      <alignment horizontal="center" wrapText="1"/>
      <protection/>
    </xf>
    <xf numFmtId="0" fontId="128" fillId="0" borderId="0" xfId="92" applyFont="1" applyAlignment="1">
      <alignment horizontal="center"/>
      <protection/>
    </xf>
    <xf numFmtId="0" fontId="7" fillId="0" borderId="20" xfId="91" applyFont="1" applyBorder="1" applyAlignment="1">
      <alignment horizontal="center" vertical="center" wrapText="1"/>
      <protection/>
    </xf>
    <xf numFmtId="0" fontId="7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88" fillId="0" borderId="64" xfId="0" applyFont="1" applyBorder="1" applyAlignment="1">
      <alignment horizontal="center" vertical="center" wrapText="1"/>
    </xf>
    <xf numFmtId="0" fontId="188" fillId="0" borderId="79" xfId="0" applyFont="1" applyBorder="1" applyAlignment="1">
      <alignment horizontal="center" vertical="center"/>
    </xf>
    <xf numFmtId="0" fontId="188" fillId="0" borderId="70" xfId="0" applyFont="1" applyBorder="1" applyAlignment="1">
      <alignment horizontal="center" vertical="center"/>
    </xf>
    <xf numFmtId="0" fontId="188" fillId="0" borderId="106" xfId="0" applyFont="1" applyBorder="1" applyAlignment="1">
      <alignment horizontal="center" vertical="center"/>
    </xf>
    <xf numFmtId="0" fontId="188" fillId="0" borderId="0" xfId="0" applyFont="1" applyBorder="1" applyAlignment="1">
      <alignment horizontal="center" vertical="center"/>
    </xf>
    <xf numFmtId="0" fontId="188" fillId="0" borderId="104" xfId="0" applyFont="1" applyBorder="1" applyAlignment="1">
      <alignment horizontal="center" vertical="center"/>
    </xf>
    <xf numFmtId="0" fontId="188" fillId="0" borderId="62" xfId="0" applyFont="1" applyBorder="1" applyAlignment="1">
      <alignment horizontal="center" vertical="center"/>
    </xf>
    <xf numFmtId="0" fontId="188" fillId="0" borderId="55" xfId="0" applyFont="1" applyBorder="1" applyAlignment="1">
      <alignment horizontal="center" vertical="center"/>
    </xf>
    <xf numFmtId="0" fontId="188" fillId="0" borderId="67" xfId="0" applyFont="1" applyBorder="1" applyAlignment="1">
      <alignment horizontal="center" vertical="center"/>
    </xf>
    <xf numFmtId="0" fontId="67" fillId="0" borderId="0" xfId="91" applyFont="1" applyFill="1" applyBorder="1" applyAlignment="1">
      <alignment horizontal="center" vertical="center" wrapText="1"/>
      <protection/>
    </xf>
    <xf numFmtId="0" fontId="67" fillId="0" borderId="88" xfId="91" applyFont="1" applyFill="1" applyBorder="1" applyAlignment="1">
      <alignment horizontal="center" vertical="center" wrapText="1"/>
      <protection/>
    </xf>
    <xf numFmtId="0" fontId="7" fillId="0" borderId="19" xfId="91" applyFont="1" applyBorder="1" applyAlignment="1">
      <alignment horizontal="center" vertical="center" wrapText="1"/>
      <protection/>
    </xf>
    <xf numFmtId="0" fontId="7" fillId="0" borderId="82" xfId="91" applyFont="1" applyBorder="1" applyAlignment="1">
      <alignment horizontal="center" vertical="center" wrapText="1"/>
      <protection/>
    </xf>
    <xf numFmtId="0" fontId="7" fillId="0" borderId="24" xfId="91" applyFont="1" applyBorder="1" applyAlignment="1">
      <alignment horizontal="center" vertical="center" wrapText="1"/>
      <protection/>
    </xf>
    <xf numFmtId="0" fontId="7" fillId="0" borderId="3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8" fillId="0" borderId="64" xfId="0" applyFont="1" applyBorder="1" applyAlignment="1">
      <alignment horizontal="center" wrapText="1"/>
    </xf>
    <xf numFmtId="0" fontId="188" fillId="0" borderId="70" xfId="0" applyFont="1" applyBorder="1" applyAlignment="1">
      <alignment horizontal="center" wrapText="1"/>
    </xf>
    <xf numFmtId="0" fontId="188" fillId="0" borderId="62" xfId="0" applyFont="1" applyBorder="1" applyAlignment="1">
      <alignment horizontal="center" wrapText="1"/>
    </xf>
    <xf numFmtId="0" fontId="188" fillId="0" borderId="67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67" fillId="0" borderId="101" xfId="0" applyFont="1" applyFill="1" applyBorder="1" applyAlignment="1">
      <alignment horizontal="center" vertical="center" wrapText="1"/>
    </xf>
    <xf numFmtId="0" fontId="67" fillId="0" borderId="85" xfId="0" applyFont="1" applyFill="1" applyBorder="1" applyAlignment="1">
      <alignment horizontal="center" vertical="center" wrapText="1"/>
    </xf>
    <xf numFmtId="0" fontId="67" fillId="0" borderId="87" xfId="0" applyFont="1" applyFill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/>
    </xf>
    <xf numFmtId="0" fontId="7" fillId="0" borderId="0" xfId="0" applyFont="1" applyAlignment="1" applyProtection="1">
      <alignment horizontal="left" wrapText="1"/>
      <protection locked="0"/>
    </xf>
    <xf numFmtId="0" fontId="17" fillId="0" borderId="0" xfId="105" applyFont="1" applyFill="1" applyAlignment="1" applyProtection="1">
      <alignment horizontal="center"/>
      <protection/>
    </xf>
    <xf numFmtId="0" fontId="0" fillId="0" borderId="75" xfId="105" applyFont="1" applyFill="1" applyBorder="1" applyAlignment="1" applyProtection="1">
      <alignment horizontal="center"/>
      <protection/>
    </xf>
    <xf numFmtId="0" fontId="0" fillId="0" borderId="30" xfId="105" applyFont="1" applyFill="1" applyBorder="1" applyAlignment="1" applyProtection="1">
      <alignment horizontal="center"/>
      <protection/>
    </xf>
    <xf numFmtId="0" fontId="22" fillId="0" borderId="66" xfId="105" applyFont="1" applyFill="1" applyBorder="1" applyAlignment="1" applyProtection="1">
      <alignment horizontal="center"/>
      <protection/>
    </xf>
    <xf numFmtId="0" fontId="22" fillId="0" borderId="39" xfId="105" applyFont="1" applyFill="1" applyBorder="1" applyAlignment="1" applyProtection="1">
      <alignment horizontal="center"/>
      <protection/>
    </xf>
    <xf numFmtId="0" fontId="22" fillId="0" borderId="77" xfId="105" applyFont="1" applyFill="1" applyBorder="1" applyAlignment="1" applyProtection="1">
      <alignment horizontal="center"/>
      <protection/>
    </xf>
    <xf numFmtId="0" fontId="22" fillId="0" borderId="38" xfId="105" applyFont="1" applyFill="1" applyBorder="1" applyAlignment="1" applyProtection="1">
      <alignment horizontal="center"/>
      <protection/>
    </xf>
    <xf numFmtId="0" fontId="20" fillId="0" borderId="0" xfId="105" applyFont="1" applyFill="1" applyAlignment="1" applyProtection="1">
      <alignment horizontal="center" wrapText="1"/>
      <protection/>
    </xf>
    <xf numFmtId="0" fontId="67" fillId="0" borderId="0" xfId="105" applyFont="1" applyFill="1" applyAlignment="1" applyProtection="1">
      <alignment horizontal="center" wrapText="1"/>
      <protection/>
    </xf>
    <xf numFmtId="0" fontId="17" fillId="0" borderId="80" xfId="105" applyFont="1" applyFill="1" applyBorder="1" applyAlignment="1" applyProtection="1">
      <alignment horizontal="center"/>
      <protection/>
    </xf>
    <xf numFmtId="0" fontId="76" fillId="9" borderId="47" xfId="103" applyFont="1" applyFill="1" applyBorder="1" applyAlignment="1">
      <alignment horizontal="center"/>
      <protection/>
    </xf>
    <xf numFmtId="0" fontId="76" fillId="9" borderId="48" xfId="103" applyFont="1" applyFill="1" applyBorder="1" applyAlignment="1">
      <alignment horizontal="center"/>
      <protection/>
    </xf>
    <xf numFmtId="0" fontId="76" fillId="9" borderId="74" xfId="103" applyFont="1" applyFill="1" applyBorder="1" applyAlignment="1">
      <alignment horizontal="center"/>
      <protection/>
    </xf>
    <xf numFmtId="0" fontId="7" fillId="0" borderId="75" xfId="105" applyFont="1" applyFill="1" applyBorder="1" applyAlignment="1" applyProtection="1">
      <alignment horizontal="center"/>
      <protection/>
    </xf>
    <xf numFmtId="0" fontId="7" fillId="0" borderId="30" xfId="105" applyFont="1" applyFill="1" applyBorder="1" applyAlignment="1" applyProtection="1">
      <alignment horizontal="center"/>
      <protection/>
    </xf>
    <xf numFmtId="0" fontId="17" fillId="0" borderId="66" xfId="105" applyFont="1" applyFill="1" applyBorder="1" applyAlignment="1" applyProtection="1">
      <alignment horizontal="center"/>
      <protection/>
    </xf>
    <xf numFmtId="0" fontId="17" fillId="0" borderId="39" xfId="105" applyFont="1" applyFill="1" applyBorder="1" applyAlignment="1" applyProtection="1">
      <alignment horizontal="center"/>
      <protection/>
    </xf>
    <xf numFmtId="0" fontId="17" fillId="0" borderId="77" xfId="105" applyFont="1" applyFill="1" applyBorder="1" applyAlignment="1" applyProtection="1">
      <alignment horizontal="center"/>
      <protection/>
    </xf>
    <xf numFmtId="0" fontId="17" fillId="0" borderId="38" xfId="105" applyFont="1" applyFill="1" applyBorder="1" applyAlignment="1" applyProtection="1">
      <alignment horizontal="center"/>
      <protection/>
    </xf>
    <xf numFmtId="0" fontId="76" fillId="7" borderId="59" xfId="103" applyFont="1" applyFill="1" applyBorder="1" applyAlignment="1">
      <alignment horizontal="right" wrapText="1"/>
      <protection/>
    </xf>
    <xf numFmtId="0" fontId="76" fillId="7" borderId="96" xfId="103" applyFont="1" applyFill="1" applyBorder="1" applyAlignment="1">
      <alignment horizontal="right" wrapText="1"/>
      <protection/>
    </xf>
    <xf numFmtId="0" fontId="2" fillId="0" borderId="80" xfId="105" applyFont="1" applyBorder="1" applyAlignment="1">
      <alignment horizontal="center" wrapText="1"/>
      <protection/>
    </xf>
    <xf numFmtId="0" fontId="76" fillId="7" borderId="44" xfId="103" applyFont="1" applyFill="1" applyBorder="1" applyAlignment="1">
      <alignment horizontal="center" vertical="center" wrapText="1"/>
      <protection/>
    </xf>
    <xf numFmtId="0" fontId="76" fillId="7" borderId="33" xfId="103" applyFont="1" applyFill="1" applyBorder="1" applyAlignment="1">
      <alignment horizontal="center" vertical="center" wrapText="1"/>
      <protection/>
    </xf>
    <xf numFmtId="0" fontId="76" fillId="7" borderId="113" xfId="103" applyFont="1" applyFill="1" applyBorder="1" applyAlignment="1">
      <alignment horizontal="center" vertical="center" wrapText="1"/>
      <protection/>
    </xf>
    <xf numFmtId="0" fontId="75" fillId="50" borderId="94" xfId="103" applyFont="1" applyFill="1" applyBorder="1" applyAlignment="1">
      <alignment horizontal="center" vertical="center" wrapText="1"/>
      <protection/>
    </xf>
    <xf numFmtId="0" fontId="75" fillId="50" borderId="45" xfId="103" applyFont="1" applyFill="1" applyBorder="1" applyAlignment="1">
      <alignment horizontal="center" vertical="center" wrapText="1"/>
      <protection/>
    </xf>
    <xf numFmtId="0" fontId="67" fillId="0" borderId="80" xfId="0" applyFont="1" applyBorder="1" applyAlignment="1">
      <alignment horizontal="center"/>
    </xf>
    <xf numFmtId="0" fontId="125" fillId="0" borderId="64" xfId="0" applyFont="1" applyBorder="1" applyAlignment="1" applyProtection="1">
      <alignment horizontal="justify" vertical="top" wrapText="1"/>
      <protection locked="0"/>
    </xf>
    <xf numFmtId="0" fontId="125" fillId="0" borderId="79" xfId="0" applyFont="1" applyBorder="1" applyAlignment="1" applyProtection="1">
      <alignment horizontal="justify" vertical="top" wrapText="1"/>
      <protection locked="0"/>
    </xf>
    <xf numFmtId="0" fontId="125" fillId="0" borderId="70" xfId="0" applyFont="1" applyBorder="1" applyAlignment="1" applyProtection="1">
      <alignment horizontal="justify" vertical="top" wrapText="1"/>
      <protection locked="0"/>
    </xf>
    <xf numFmtId="0" fontId="125" fillId="0" borderId="106" xfId="0" applyFont="1" applyBorder="1" applyAlignment="1" applyProtection="1">
      <alignment horizontal="justify" vertical="top" wrapText="1"/>
      <protection locked="0"/>
    </xf>
    <xf numFmtId="0" fontId="125" fillId="0" borderId="0" xfId="0" applyFont="1" applyBorder="1" applyAlignment="1" applyProtection="1">
      <alignment horizontal="justify" vertical="top" wrapText="1"/>
      <protection locked="0"/>
    </xf>
    <xf numFmtId="0" fontId="125" fillId="0" borderId="104" xfId="0" applyFont="1" applyBorder="1" applyAlignment="1" applyProtection="1">
      <alignment horizontal="justify" vertical="top" wrapText="1"/>
      <protection locked="0"/>
    </xf>
    <xf numFmtId="0" fontId="125" fillId="0" borderId="62" xfId="0" applyFont="1" applyBorder="1" applyAlignment="1" applyProtection="1">
      <alignment horizontal="justify" vertical="top" wrapText="1"/>
      <protection locked="0"/>
    </xf>
    <xf numFmtId="0" fontId="125" fillId="0" borderId="55" xfId="0" applyFont="1" applyBorder="1" applyAlignment="1" applyProtection="1">
      <alignment horizontal="justify" vertical="top" wrapText="1"/>
      <protection locked="0"/>
    </xf>
    <xf numFmtId="0" fontId="125" fillId="0" borderId="67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>
      <alignment horizontal="justify"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62" borderId="41" xfId="0" applyFont="1" applyFill="1" applyBorder="1" applyAlignment="1">
      <alignment horizontal="center" vertical="top"/>
    </xf>
    <xf numFmtId="0" fontId="17" fillId="62" borderId="31" xfId="0" applyFont="1" applyFill="1" applyBorder="1" applyAlignment="1">
      <alignment horizontal="center" vertical="top"/>
    </xf>
    <xf numFmtId="0" fontId="67" fillId="0" borderId="0" xfId="0" applyFont="1" applyBorder="1" applyAlignment="1">
      <alignment horizontal="center"/>
    </xf>
    <xf numFmtId="0" fontId="17" fillId="7" borderId="59" xfId="0" applyFont="1" applyFill="1" applyBorder="1" applyAlignment="1">
      <alignment horizontal="center" vertical="top" wrapText="1"/>
    </xf>
    <xf numFmtId="0" fontId="17" fillId="7" borderId="75" xfId="0" applyFont="1" applyFill="1" applyBorder="1" applyAlignment="1">
      <alignment horizontal="center" vertical="top" wrapText="1"/>
    </xf>
    <xf numFmtId="0" fontId="17" fillId="7" borderId="30" xfId="0" applyFont="1" applyFill="1" applyBorder="1" applyAlignment="1">
      <alignment horizontal="center" vertical="top" wrapText="1"/>
    </xf>
    <xf numFmtId="0" fontId="17" fillId="7" borderId="34" xfId="0" applyFont="1" applyFill="1" applyBorder="1" applyAlignment="1">
      <alignment horizontal="center" vertical="top" wrapText="1"/>
    </xf>
    <xf numFmtId="0" fontId="17" fillId="7" borderId="76" xfId="0" applyFont="1" applyFill="1" applyBorder="1" applyAlignment="1">
      <alignment horizontal="center" vertical="top" wrapText="1"/>
    </xf>
    <xf numFmtId="0" fontId="17" fillId="7" borderId="58" xfId="0" applyFont="1" applyFill="1" applyBorder="1" applyAlignment="1">
      <alignment horizontal="center" vertical="top" wrapText="1"/>
    </xf>
    <xf numFmtId="0" fontId="17" fillId="7" borderId="60" xfId="0" applyFont="1" applyFill="1" applyBorder="1" applyAlignment="1">
      <alignment horizontal="center" vertical="top" wrapText="1"/>
    </xf>
    <xf numFmtId="0" fontId="17" fillId="7" borderId="27" xfId="0" applyFont="1" applyFill="1" applyBorder="1" applyAlignment="1">
      <alignment horizontal="center" vertical="top" wrapText="1"/>
    </xf>
    <xf numFmtId="0" fontId="17" fillId="7" borderId="19" xfId="0" applyFont="1" applyFill="1" applyBorder="1" applyAlignment="1">
      <alignment horizontal="center" vertical="top" wrapText="1"/>
    </xf>
    <xf numFmtId="0" fontId="17" fillId="50" borderId="38" xfId="0" applyFont="1" applyFill="1" applyBorder="1" applyAlignment="1">
      <alignment horizontal="center" vertical="top" wrapText="1"/>
    </xf>
    <xf numFmtId="0" fontId="17" fillId="50" borderId="39" xfId="0" applyFont="1" applyFill="1" applyBorder="1" applyAlignment="1">
      <alignment horizontal="center" vertical="top" wrapText="1"/>
    </xf>
    <xf numFmtId="0" fontId="17" fillId="50" borderId="77" xfId="0" applyFont="1" applyFill="1" applyBorder="1" applyAlignment="1">
      <alignment horizontal="center" vertical="top" wrapText="1"/>
    </xf>
    <xf numFmtId="0" fontId="17" fillId="50" borderId="41" xfId="0" applyFont="1" applyFill="1" applyBorder="1" applyAlignment="1">
      <alignment horizontal="center" vertical="top"/>
    </xf>
    <xf numFmtId="0" fontId="17" fillId="50" borderId="31" xfId="0" applyFont="1" applyFill="1" applyBorder="1" applyAlignment="1">
      <alignment horizontal="center" vertical="top"/>
    </xf>
    <xf numFmtId="0" fontId="125" fillId="0" borderId="101" xfId="0" applyFont="1" applyBorder="1" applyAlignment="1" applyProtection="1">
      <alignment horizontal="justify" vertical="top" wrapText="1"/>
      <protection locked="0"/>
    </xf>
    <xf numFmtId="0" fontId="125" fillId="0" borderId="85" xfId="0" applyFont="1" applyBorder="1" applyAlignment="1" applyProtection="1">
      <alignment horizontal="justify" vertical="top" wrapText="1"/>
      <protection locked="0"/>
    </xf>
    <xf numFmtId="0" fontId="125" fillId="0" borderId="87" xfId="0" applyFont="1" applyBorder="1" applyAlignment="1" applyProtection="1">
      <alignment horizontal="justify" vertical="top" wrapText="1"/>
      <protection locked="0"/>
    </xf>
    <xf numFmtId="0" fontId="125" fillId="0" borderId="89" xfId="0" applyFont="1" applyBorder="1" applyAlignment="1" applyProtection="1">
      <alignment horizontal="justify" vertical="top" wrapText="1"/>
      <protection locked="0"/>
    </xf>
    <xf numFmtId="0" fontId="125" fillId="0" borderId="88" xfId="0" applyFont="1" applyBorder="1" applyAlignment="1" applyProtection="1">
      <alignment horizontal="justify" vertical="top" wrapText="1"/>
      <protection locked="0"/>
    </xf>
    <xf numFmtId="0" fontId="125" fillId="0" borderId="102" xfId="0" applyFont="1" applyBorder="1" applyAlignment="1" applyProtection="1">
      <alignment horizontal="justify" vertical="top" wrapText="1"/>
      <protection locked="0"/>
    </xf>
    <xf numFmtId="0" fontId="125" fillId="0" borderId="80" xfId="0" applyFont="1" applyBorder="1" applyAlignment="1" applyProtection="1">
      <alignment horizontal="justify" vertical="top" wrapText="1"/>
      <protection locked="0"/>
    </xf>
    <xf numFmtId="0" fontId="125" fillId="0" borderId="46" xfId="0" applyFont="1" applyBorder="1" applyAlignment="1" applyProtection="1">
      <alignment horizontal="justify" vertical="top" wrapText="1"/>
      <protection locked="0"/>
    </xf>
    <xf numFmtId="0" fontId="17" fillId="7" borderId="62" xfId="0" applyFont="1" applyFill="1" applyBorder="1" applyAlignment="1">
      <alignment horizontal="center" vertical="top" wrapText="1"/>
    </xf>
    <xf numFmtId="0" fontId="17" fillId="7" borderId="61" xfId="0" applyFont="1" applyFill="1" applyBorder="1" applyAlignment="1">
      <alignment horizontal="center" vertical="top" wrapText="1"/>
    </xf>
    <xf numFmtId="0" fontId="17" fillId="7" borderId="47" xfId="0" applyFont="1" applyFill="1" applyBorder="1" applyAlignment="1">
      <alignment horizontal="center" vertical="top" wrapText="1"/>
    </xf>
    <xf numFmtId="0" fontId="17" fillId="7" borderId="48" xfId="0" applyFont="1" applyFill="1" applyBorder="1" applyAlignment="1">
      <alignment horizontal="center" vertical="top" wrapText="1"/>
    </xf>
    <xf numFmtId="0" fontId="17" fillId="7" borderId="74" xfId="0" applyFont="1" applyFill="1" applyBorder="1" applyAlignment="1">
      <alignment horizontal="center" vertical="top" wrapText="1"/>
    </xf>
    <xf numFmtId="0" fontId="17" fillId="7" borderId="28" xfId="0" applyFont="1" applyFill="1" applyBorder="1" applyAlignment="1">
      <alignment horizontal="center" vertical="top" wrapText="1"/>
    </xf>
    <xf numFmtId="0" fontId="17" fillId="7" borderId="29" xfId="0" applyFont="1" applyFill="1" applyBorder="1" applyAlignment="1">
      <alignment horizontal="center" vertical="top" wrapText="1"/>
    </xf>
    <xf numFmtId="0" fontId="67" fillId="0" borderId="0" xfId="0" applyFont="1" applyBorder="1" applyAlignment="1">
      <alignment horizontal="center" wrapText="1"/>
    </xf>
    <xf numFmtId="4" fontId="17" fillId="0" borderId="67" xfId="0" applyNumberFormat="1" applyFont="1" applyBorder="1" applyAlignment="1" applyProtection="1">
      <alignment horizontal="center" vertical="center"/>
      <protection/>
    </xf>
    <xf numFmtId="4" fontId="17" fillId="0" borderId="29" xfId="0" applyNumberFormat="1" applyFont="1" applyBorder="1" applyAlignment="1" applyProtection="1">
      <alignment horizontal="center" vertical="center"/>
      <protection/>
    </xf>
    <xf numFmtId="0" fontId="17" fillId="7" borderId="101" xfId="0" applyFont="1" applyFill="1" applyBorder="1" applyAlignment="1">
      <alignment horizontal="center" vertical="top" wrapText="1"/>
    </xf>
    <xf numFmtId="0" fontId="17" fillId="7" borderId="87" xfId="0" applyFont="1" applyFill="1" applyBorder="1" applyAlignment="1">
      <alignment horizontal="center" vertical="top" wrapText="1"/>
    </xf>
    <xf numFmtId="0" fontId="17" fillId="7" borderId="0" xfId="0" applyFont="1" applyFill="1" applyBorder="1" applyAlignment="1">
      <alignment horizontal="center" vertical="top" wrapText="1"/>
    </xf>
    <xf numFmtId="0" fontId="17" fillId="7" borderId="88" xfId="0" applyFont="1" applyFill="1" applyBorder="1" applyAlignment="1">
      <alignment horizontal="center" vertical="top" wrapText="1"/>
    </xf>
    <xf numFmtId="0" fontId="17" fillId="50" borderId="81" xfId="0" applyFont="1" applyFill="1" applyBorder="1" applyAlignment="1">
      <alignment horizontal="center" vertical="top" wrapText="1"/>
    </xf>
    <xf numFmtId="0" fontId="17" fillId="50" borderId="23" xfId="0" applyFont="1" applyFill="1" applyBorder="1" applyAlignment="1">
      <alignment horizontal="center" vertical="top" wrapText="1"/>
    </xf>
    <xf numFmtId="0" fontId="17" fillId="50" borderId="82" xfId="0" applyFont="1" applyFill="1" applyBorder="1" applyAlignment="1">
      <alignment horizontal="center" vertical="top" wrapText="1"/>
    </xf>
    <xf numFmtId="0" fontId="17" fillId="50" borderId="24" xfId="0" applyFont="1" applyFill="1" applyBorder="1" applyAlignment="1">
      <alignment horizontal="center" vertical="top" wrapText="1"/>
    </xf>
    <xf numFmtId="0" fontId="17" fillId="50" borderId="90" xfId="0" applyFont="1" applyFill="1" applyBorder="1" applyAlignment="1">
      <alignment horizontal="center" vertical="top" wrapText="1"/>
    </xf>
    <xf numFmtId="0" fontId="17" fillId="50" borderId="25" xfId="0" applyFont="1" applyFill="1" applyBorder="1" applyAlignment="1">
      <alignment horizontal="center" vertical="top" wrapText="1"/>
    </xf>
    <xf numFmtId="4" fontId="7" fillId="0" borderId="68" xfId="0" applyNumberFormat="1" applyFont="1" applyBorder="1" applyAlignment="1" applyProtection="1">
      <alignment horizontal="center" vertical="center"/>
      <protection locked="0"/>
    </xf>
    <xf numFmtId="4" fontId="7" fillId="0" borderId="32" xfId="0" applyNumberFormat="1" applyFont="1" applyBorder="1" applyAlignment="1" applyProtection="1">
      <alignment horizontal="center" vertical="center"/>
      <protection locked="0"/>
    </xf>
    <xf numFmtId="4" fontId="17" fillId="0" borderId="68" xfId="0" applyNumberFormat="1" applyFont="1" applyBorder="1" applyAlignment="1">
      <alignment horizontal="center" vertical="center"/>
    </xf>
    <xf numFmtId="4" fontId="17" fillId="0" borderId="32" xfId="0" applyNumberFormat="1" applyFont="1" applyBorder="1" applyAlignment="1">
      <alignment horizontal="center" vertical="center"/>
    </xf>
    <xf numFmtId="0" fontId="7" fillId="0" borderId="79" xfId="0" applyFont="1" applyBorder="1" applyAlignment="1">
      <alignment horizontal="center"/>
    </xf>
    <xf numFmtId="4" fontId="67" fillId="0" borderId="79" xfId="0" applyNumberFormat="1" applyFont="1" applyBorder="1" applyAlignment="1">
      <alignment horizontal="center" vertical="center"/>
    </xf>
    <xf numFmtId="4" fontId="67" fillId="0" borderId="99" xfId="0" applyNumberFormat="1" applyFont="1" applyBorder="1" applyAlignment="1">
      <alignment horizontal="center" vertical="center"/>
    </xf>
    <xf numFmtId="4" fontId="67" fillId="0" borderId="63" xfId="0" applyNumberFormat="1" applyFont="1" applyBorder="1" applyAlignment="1">
      <alignment horizontal="center" vertical="center"/>
    </xf>
    <xf numFmtId="4" fontId="67" fillId="0" borderId="71" xfId="0" applyNumberFormat="1" applyFont="1" applyBorder="1" applyAlignment="1">
      <alignment horizontal="center" vertical="center"/>
    </xf>
    <xf numFmtId="0" fontId="17" fillId="0" borderId="58" xfId="0" applyFont="1" applyBorder="1" applyAlignment="1">
      <alignment horizontal="center"/>
    </xf>
    <xf numFmtId="0" fontId="17" fillId="0" borderId="96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7" fillId="0" borderId="97" xfId="0" applyFont="1" applyBorder="1" applyAlignment="1">
      <alignment horizontal="center"/>
    </xf>
    <xf numFmtId="0" fontId="17" fillId="62" borderId="101" xfId="0" applyFont="1" applyFill="1" applyBorder="1" applyAlignment="1">
      <alignment horizontal="center" vertical="top" wrapText="1"/>
    </xf>
    <xf numFmtId="0" fontId="17" fillId="62" borderId="85" xfId="0" applyFont="1" applyFill="1" applyBorder="1" applyAlignment="1">
      <alignment horizontal="center" vertical="top" wrapText="1"/>
    </xf>
    <xf numFmtId="2" fontId="67" fillId="0" borderId="59" xfId="0" applyNumberFormat="1" applyFont="1" applyBorder="1" applyAlignment="1">
      <alignment horizontal="center" wrapText="1"/>
    </xf>
    <xf numFmtId="2" fontId="67" fillId="0" borderId="68" xfId="0" applyNumberFormat="1" applyFont="1" applyBorder="1" applyAlignment="1">
      <alignment horizontal="center" wrapText="1"/>
    </xf>
    <xf numFmtId="0" fontId="17" fillId="7" borderId="94" xfId="0" applyFont="1" applyFill="1" applyBorder="1" applyAlignment="1">
      <alignment horizontal="center" vertical="top" wrapText="1"/>
    </xf>
    <xf numFmtId="0" fontId="17" fillId="7" borderId="100" xfId="0" applyFont="1" applyFill="1" applyBorder="1" applyAlignment="1">
      <alignment horizontal="center" vertical="top" wrapText="1"/>
    </xf>
    <xf numFmtId="0" fontId="17" fillId="7" borderId="45" xfId="0" applyFont="1" applyFill="1" applyBorder="1" applyAlignment="1">
      <alignment horizontal="center" vertical="top" wrapText="1"/>
    </xf>
    <xf numFmtId="0" fontId="17" fillId="7" borderId="113" xfId="0" applyFont="1" applyFill="1" applyBorder="1" applyAlignment="1">
      <alignment horizontal="center" vertical="top" wrapText="1"/>
    </xf>
    <xf numFmtId="0" fontId="17" fillId="7" borderId="21" xfId="0" applyFont="1" applyFill="1" applyBorder="1" applyAlignment="1">
      <alignment horizontal="center" vertical="top" wrapText="1"/>
    </xf>
    <xf numFmtId="0" fontId="17" fillId="62" borderId="21" xfId="0" applyFont="1" applyFill="1" applyBorder="1" applyAlignment="1">
      <alignment horizontal="center" vertical="top" wrapText="1"/>
    </xf>
    <xf numFmtId="0" fontId="17" fillId="62" borderId="19" xfId="0" applyFont="1" applyFill="1" applyBorder="1" applyAlignment="1">
      <alignment horizontal="center" vertical="top" wrapText="1"/>
    </xf>
    <xf numFmtId="0" fontId="17" fillId="62" borderId="20" xfId="0" applyFont="1" applyFill="1" applyBorder="1" applyAlignment="1">
      <alignment horizontal="center" vertical="top" wrapText="1"/>
    </xf>
    <xf numFmtId="0" fontId="17" fillId="50" borderId="83" xfId="0" applyFont="1" applyFill="1" applyBorder="1" applyAlignment="1">
      <alignment horizontal="center" vertical="top" wrapText="1"/>
    </xf>
    <xf numFmtId="0" fontId="17" fillId="50" borderId="125" xfId="0" applyFont="1" applyFill="1" applyBorder="1" applyAlignment="1">
      <alignment horizontal="center" vertical="top" wrapText="1"/>
    </xf>
    <xf numFmtId="0" fontId="67" fillId="0" borderId="80" xfId="0" applyFont="1" applyBorder="1" applyAlignment="1">
      <alignment horizontal="left"/>
    </xf>
    <xf numFmtId="0" fontId="7" fillId="7" borderId="65" xfId="0" applyFont="1" applyFill="1" applyBorder="1" applyAlignment="1">
      <alignment horizontal="center" vertical="center" wrapText="1"/>
    </xf>
    <xf numFmtId="0" fontId="7" fillId="7" borderId="86" xfId="0" applyFont="1" applyFill="1" applyBorder="1" applyAlignment="1">
      <alignment horizontal="center" vertical="center" wrapText="1"/>
    </xf>
    <xf numFmtId="0" fontId="7" fillId="7" borderId="75" xfId="0" applyFont="1" applyFill="1" applyBorder="1" applyAlignment="1">
      <alignment horizontal="center" vertical="center" wrapText="1"/>
    </xf>
    <xf numFmtId="0" fontId="7" fillId="7" borderId="78" xfId="0" applyFont="1" applyFill="1" applyBorder="1" applyAlignment="1">
      <alignment horizontal="center" vertical="center" wrapText="1"/>
    </xf>
    <xf numFmtId="0" fontId="17" fillId="7" borderId="78" xfId="0" applyFont="1" applyFill="1" applyBorder="1" applyAlignment="1">
      <alignment horizontal="center" vertical="top" wrapText="1"/>
    </xf>
    <xf numFmtId="0" fontId="7" fillId="7" borderId="76" xfId="0" applyFont="1" applyFill="1" applyBorder="1" applyAlignment="1">
      <alignment horizontal="center" vertical="center" wrapText="1"/>
    </xf>
    <xf numFmtId="0" fontId="7" fillId="7" borderId="79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center"/>
    </xf>
    <xf numFmtId="0" fontId="67" fillId="0" borderId="80" xfId="0" applyFont="1" applyBorder="1" applyAlignment="1">
      <alignment horizontal="center" wrapText="1"/>
    </xf>
    <xf numFmtId="0" fontId="67" fillId="0" borderId="80" xfId="0" applyFont="1" applyBorder="1" applyAlignment="1">
      <alignment horizontal="center" vertical="center" wrapText="1"/>
    </xf>
    <xf numFmtId="0" fontId="17" fillId="7" borderId="75" xfId="0" applyFont="1" applyFill="1" applyBorder="1" applyAlignment="1">
      <alignment horizontal="center" vertical="center" wrapText="1"/>
    </xf>
    <xf numFmtId="0" fontId="17" fillId="7" borderId="34" xfId="0" applyFont="1" applyFill="1" applyBorder="1" applyAlignment="1">
      <alignment horizontal="center" vertical="center" wrapText="1"/>
    </xf>
    <xf numFmtId="0" fontId="17" fillId="4" borderId="38" xfId="0" applyFont="1" applyFill="1" applyBorder="1" applyAlignment="1">
      <alignment horizontal="center" vertical="center" wrapText="1"/>
    </xf>
    <xf numFmtId="0" fontId="17" fillId="4" borderId="39" xfId="0" applyFont="1" applyFill="1" applyBorder="1" applyAlignment="1">
      <alignment horizontal="center" vertical="center" wrapText="1"/>
    </xf>
    <xf numFmtId="0" fontId="17" fillId="4" borderId="77" xfId="0" applyFont="1" applyFill="1" applyBorder="1" applyAlignment="1">
      <alignment horizontal="center" vertical="center" wrapText="1"/>
    </xf>
    <xf numFmtId="0" fontId="76" fillId="7" borderId="44" xfId="0" applyFont="1" applyFill="1" applyBorder="1" applyAlignment="1">
      <alignment horizontal="center" vertical="center" wrapText="1"/>
    </xf>
    <xf numFmtId="0" fontId="76" fillId="7" borderId="3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95" xfId="0" applyFont="1" applyBorder="1" applyAlignment="1">
      <alignment horizontal="center"/>
    </xf>
    <xf numFmtId="0" fontId="76" fillId="11" borderId="94" xfId="0" applyFont="1" applyFill="1" applyBorder="1" applyAlignment="1">
      <alignment horizontal="center" vertical="center" wrapText="1"/>
    </xf>
    <xf numFmtId="0" fontId="76" fillId="11" borderId="100" xfId="0" applyFont="1" applyFill="1" applyBorder="1" applyAlignment="1">
      <alignment horizontal="center" vertical="center" wrapText="1"/>
    </xf>
    <xf numFmtId="0" fontId="76" fillId="11" borderId="45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59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1" fillId="0" borderId="68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69" xfId="0" applyFont="1" applyBorder="1" applyAlignment="1">
      <alignment horizontal="left"/>
    </xf>
    <xf numFmtId="0" fontId="1" fillId="0" borderId="85" xfId="0" applyFont="1" applyBorder="1" applyAlignment="1">
      <alignment horizontal="center"/>
    </xf>
    <xf numFmtId="0" fontId="7" fillId="0" borderId="0" xfId="0" applyFont="1" applyAlignment="1" applyProtection="1">
      <alignment horizontal="center" wrapText="1"/>
      <protection locked="0"/>
    </xf>
    <xf numFmtId="0" fontId="76" fillId="11" borderId="101" xfId="0" applyFont="1" applyFill="1" applyBorder="1" applyAlignment="1">
      <alignment horizontal="center" vertical="center" wrapText="1"/>
    </xf>
    <xf numFmtId="0" fontId="76" fillId="11" borderId="85" xfId="0" applyFont="1" applyFill="1" applyBorder="1" applyAlignment="1">
      <alignment horizontal="center" vertical="center" wrapText="1"/>
    </xf>
    <xf numFmtId="0" fontId="76" fillId="11" borderId="87" xfId="0" applyFont="1" applyFill="1" applyBorder="1" applyAlignment="1">
      <alignment horizontal="center" vertical="center" wrapText="1"/>
    </xf>
    <xf numFmtId="0" fontId="76" fillId="11" borderId="89" xfId="0" applyFont="1" applyFill="1" applyBorder="1" applyAlignment="1">
      <alignment horizontal="center" vertical="center" wrapText="1"/>
    </xf>
    <xf numFmtId="0" fontId="76" fillId="11" borderId="0" xfId="0" applyFont="1" applyFill="1" applyBorder="1" applyAlignment="1">
      <alignment horizontal="center" vertical="center" wrapText="1"/>
    </xf>
    <xf numFmtId="0" fontId="76" fillId="11" borderId="88" xfId="0" applyFont="1" applyFill="1" applyBorder="1" applyAlignment="1">
      <alignment horizontal="center" vertical="center" wrapText="1"/>
    </xf>
    <xf numFmtId="0" fontId="76" fillId="11" borderId="102" xfId="0" applyFont="1" applyFill="1" applyBorder="1" applyAlignment="1">
      <alignment horizontal="center" vertical="center" wrapText="1"/>
    </xf>
    <xf numFmtId="0" fontId="76" fillId="11" borderId="80" xfId="0" applyFont="1" applyFill="1" applyBorder="1" applyAlignment="1">
      <alignment horizontal="center" vertical="center" wrapText="1"/>
    </xf>
    <xf numFmtId="0" fontId="76" fillId="11" borderId="46" xfId="0" applyFont="1" applyFill="1" applyBorder="1" applyAlignment="1">
      <alignment horizontal="center" vertical="center" wrapText="1"/>
    </xf>
    <xf numFmtId="0" fontId="180" fillId="0" borderId="57" xfId="0" applyFont="1" applyBorder="1" applyAlignment="1">
      <alignment horizontal="justify" wrapText="1"/>
    </xf>
    <xf numFmtId="0" fontId="180" fillId="0" borderId="68" xfId="0" applyFont="1" applyBorder="1" applyAlignment="1">
      <alignment horizontal="justify" wrapText="1"/>
    </xf>
    <xf numFmtId="0" fontId="17" fillId="66" borderId="38" xfId="0" applyFont="1" applyFill="1" applyBorder="1" applyAlignment="1">
      <alignment horizontal="center" vertical="center" wrapText="1"/>
    </xf>
    <xf numFmtId="0" fontId="17" fillId="66" borderId="39" xfId="0" applyFont="1" applyFill="1" applyBorder="1" applyAlignment="1">
      <alignment horizontal="center" vertical="center" wrapText="1"/>
    </xf>
    <xf numFmtId="0" fontId="17" fillId="66" borderId="77" xfId="0" applyFont="1" applyFill="1" applyBorder="1" applyAlignment="1">
      <alignment horizontal="center" vertical="center" wrapText="1"/>
    </xf>
    <xf numFmtId="0" fontId="17" fillId="11" borderId="101" xfId="0" applyFont="1" applyFill="1" applyBorder="1" applyAlignment="1" applyProtection="1">
      <alignment horizontal="center" vertical="center" wrapText="1"/>
      <protection/>
    </xf>
    <xf numFmtId="0" fontId="17" fillId="11" borderId="85" xfId="0" applyFont="1" applyFill="1" applyBorder="1" applyAlignment="1" applyProtection="1">
      <alignment horizontal="center" vertical="center" wrapText="1"/>
      <protection/>
    </xf>
    <xf numFmtId="0" fontId="17" fillId="11" borderId="87" xfId="0" applyFont="1" applyFill="1" applyBorder="1" applyAlignment="1" applyProtection="1">
      <alignment horizontal="center" vertical="center" wrapText="1"/>
      <protection/>
    </xf>
    <xf numFmtId="0" fontId="17" fillId="7" borderId="113" xfId="0" applyFont="1" applyFill="1" applyBorder="1" applyAlignment="1">
      <alignment horizontal="center" vertical="center" wrapText="1"/>
    </xf>
    <xf numFmtId="0" fontId="17" fillId="50" borderId="101" xfId="0" applyFont="1" applyFill="1" applyBorder="1" applyAlignment="1">
      <alignment horizontal="center" vertical="center" wrapText="1"/>
    </xf>
    <xf numFmtId="0" fontId="17" fillId="50" borderId="85" xfId="0" applyFont="1" applyFill="1" applyBorder="1" applyAlignment="1">
      <alignment horizontal="center" vertical="center" wrapText="1"/>
    </xf>
    <xf numFmtId="0" fontId="17" fillId="50" borderId="87" xfId="0" applyFont="1" applyFill="1" applyBorder="1" applyAlignment="1">
      <alignment horizontal="center" vertical="center" wrapText="1"/>
    </xf>
    <xf numFmtId="0" fontId="17" fillId="7" borderId="87" xfId="0" applyFont="1" applyFill="1" applyBorder="1" applyAlignment="1">
      <alignment horizontal="center" vertical="center" wrapText="1"/>
    </xf>
    <xf numFmtId="0" fontId="17" fillId="7" borderId="46" xfId="0" applyFont="1" applyFill="1" applyBorder="1" applyAlignment="1">
      <alignment horizontal="center" vertical="center" wrapText="1"/>
    </xf>
    <xf numFmtId="4" fontId="76" fillId="50" borderId="41" xfId="0" applyNumberFormat="1" applyFont="1" applyFill="1" applyBorder="1" applyAlignment="1" applyProtection="1">
      <alignment horizontal="center" vertical="center" wrapText="1"/>
      <protection/>
    </xf>
    <xf numFmtId="4" fontId="76" fillId="50" borderId="31" xfId="0" applyNumberFormat="1" applyFont="1" applyFill="1" applyBorder="1" applyAlignment="1" applyProtection="1">
      <alignment horizontal="center" vertical="center" wrapText="1"/>
      <protection/>
    </xf>
    <xf numFmtId="4" fontId="76" fillId="5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wrapText="1"/>
      <protection locked="0"/>
    </xf>
    <xf numFmtId="0" fontId="1" fillId="0" borderId="55" xfId="0" applyFont="1" applyBorder="1" applyAlignment="1" applyProtection="1">
      <alignment horizontal="center"/>
      <protection locked="0"/>
    </xf>
    <xf numFmtId="0" fontId="111" fillId="0" borderId="94" xfId="0" applyFont="1" applyFill="1" applyBorder="1" applyAlignment="1">
      <alignment horizontal="center" vertical="center" wrapText="1"/>
    </xf>
    <xf numFmtId="0" fontId="111" fillId="0" borderId="100" xfId="0" applyFont="1" applyFill="1" applyBorder="1" applyAlignment="1">
      <alignment horizontal="center" vertical="center" wrapText="1"/>
    </xf>
    <xf numFmtId="0" fontId="111" fillId="0" borderId="80" xfId="0" applyFont="1" applyFill="1" applyBorder="1" applyAlignment="1">
      <alignment horizontal="center" vertical="center" wrapText="1"/>
    </xf>
    <xf numFmtId="0" fontId="111" fillId="0" borderId="45" xfId="0" applyFont="1" applyFill="1" applyBorder="1" applyAlignment="1">
      <alignment horizontal="center" vertical="center" wrapText="1"/>
    </xf>
    <xf numFmtId="0" fontId="3" fillId="7" borderId="94" xfId="0" applyFont="1" applyFill="1" applyBorder="1" applyAlignment="1">
      <alignment horizontal="center" vertical="center"/>
    </xf>
    <xf numFmtId="0" fontId="3" fillId="7" borderId="45" xfId="0" applyFont="1" applyFill="1" applyBorder="1" applyAlignment="1">
      <alignment horizontal="center" vertical="center"/>
    </xf>
    <xf numFmtId="0" fontId="75" fillId="50" borderId="85" xfId="0" applyFont="1" applyFill="1" applyBorder="1" applyAlignment="1">
      <alignment horizontal="center" vertical="center" wrapText="1"/>
    </xf>
    <xf numFmtId="0" fontId="75" fillId="50" borderId="87" xfId="0" applyFont="1" applyFill="1" applyBorder="1" applyAlignment="1">
      <alignment horizontal="center" vertical="center" wrapText="1"/>
    </xf>
    <xf numFmtId="0" fontId="111" fillId="0" borderId="94" xfId="0" applyFont="1" applyFill="1" applyBorder="1" applyAlignment="1">
      <alignment horizontal="center" vertical="center"/>
    </xf>
    <xf numFmtId="0" fontId="111" fillId="0" borderId="100" xfId="0" applyFont="1" applyFill="1" applyBorder="1" applyAlignment="1">
      <alignment horizontal="center" vertical="center"/>
    </xf>
    <xf numFmtId="0" fontId="111" fillId="0" borderId="45" xfId="0" applyFont="1" applyFill="1" applyBorder="1" applyAlignment="1">
      <alignment horizontal="center" vertical="center"/>
    </xf>
    <xf numFmtId="0" fontId="77" fillId="7" borderId="44" xfId="0" applyFont="1" applyFill="1" applyBorder="1" applyAlignment="1">
      <alignment horizontal="center" vertical="center"/>
    </xf>
    <xf numFmtId="0" fontId="77" fillId="7" borderId="33" xfId="0" applyFont="1" applyFill="1" applyBorder="1" applyAlignment="1">
      <alignment horizontal="center" vertical="center"/>
    </xf>
    <xf numFmtId="4" fontId="76" fillId="11" borderId="68" xfId="0" applyNumberFormat="1" applyFont="1" applyFill="1" applyBorder="1" applyAlignment="1" applyProtection="1">
      <alignment horizontal="center" vertical="center" wrapText="1"/>
      <protection/>
    </xf>
    <xf numFmtId="4" fontId="76" fillId="11" borderId="31" xfId="0" applyNumberFormat="1" applyFont="1" applyFill="1" applyBorder="1" applyAlignment="1" applyProtection="1">
      <alignment horizontal="center" vertical="center" wrapText="1"/>
      <protection/>
    </xf>
    <xf numFmtId="4" fontId="76" fillId="11" borderId="32" xfId="0" applyNumberFormat="1" applyFont="1" applyFill="1" applyBorder="1" applyAlignment="1" applyProtection="1">
      <alignment horizontal="center" vertical="center" wrapText="1"/>
      <protection/>
    </xf>
    <xf numFmtId="4" fontId="76" fillId="11" borderId="58" xfId="0" applyNumberFormat="1" applyFont="1" applyFill="1" applyBorder="1" applyAlignment="1" applyProtection="1">
      <alignment horizontal="center" vertical="center" wrapText="1"/>
      <protection/>
    </xf>
    <xf numFmtId="4" fontId="76" fillId="11" borderId="96" xfId="0" applyNumberFormat="1" applyFont="1" applyFill="1" applyBorder="1" applyAlignment="1" applyProtection="1">
      <alignment horizontal="center" vertical="center" wrapText="1"/>
      <protection/>
    </xf>
    <xf numFmtId="4" fontId="76" fillId="7" borderId="41" xfId="0" applyNumberFormat="1" applyFont="1" applyFill="1" applyBorder="1" applyAlignment="1">
      <alignment horizontal="center" vertical="center" wrapText="1"/>
    </xf>
    <xf numFmtId="4" fontId="76" fillId="7" borderId="31" xfId="0" applyNumberFormat="1" applyFont="1" applyFill="1" applyBorder="1" applyAlignment="1">
      <alignment horizontal="center" vertical="center" wrapText="1"/>
    </xf>
    <xf numFmtId="4" fontId="76" fillId="7" borderId="32" xfId="0" applyNumberFormat="1" applyFont="1" applyFill="1" applyBorder="1" applyAlignment="1">
      <alignment horizontal="center" vertical="center" wrapText="1"/>
    </xf>
    <xf numFmtId="0" fontId="75" fillId="7" borderId="44" xfId="0" applyFont="1" applyFill="1" applyBorder="1" applyAlignment="1">
      <alignment horizontal="center" vertical="center"/>
    </xf>
    <xf numFmtId="0" fontId="75" fillId="7" borderId="33" xfId="0" applyFont="1" applyFill="1" applyBorder="1" applyAlignment="1">
      <alignment horizontal="center" vertical="center"/>
    </xf>
    <xf numFmtId="0" fontId="75" fillId="11" borderId="101" xfId="0" applyFont="1" applyFill="1" applyBorder="1" applyAlignment="1" applyProtection="1">
      <alignment horizontal="center" vertical="center" wrapText="1"/>
      <protection/>
    </xf>
    <xf numFmtId="0" fontId="75" fillId="11" borderId="85" xfId="0" applyFont="1" applyFill="1" applyBorder="1" applyAlignment="1" applyProtection="1">
      <alignment horizontal="center" vertical="center" wrapText="1"/>
      <protection/>
    </xf>
    <xf numFmtId="0" fontId="75" fillId="11" borderId="87" xfId="0" applyFont="1" applyFill="1" applyBorder="1" applyAlignment="1" applyProtection="1">
      <alignment horizontal="center" vertical="center" wrapText="1"/>
      <protection/>
    </xf>
    <xf numFmtId="0" fontId="78" fillId="0" borderId="80" xfId="0" applyFont="1" applyFill="1" applyBorder="1" applyAlignment="1">
      <alignment horizontal="center" wrapText="1"/>
    </xf>
    <xf numFmtId="0" fontId="75" fillId="0" borderId="102" xfId="0" applyFont="1" applyFill="1" applyBorder="1" applyAlignment="1" applyProtection="1">
      <alignment horizontal="center" vertical="center" wrapText="1"/>
      <protection/>
    </xf>
    <xf numFmtId="0" fontId="75" fillId="0" borderId="80" xfId="0" applyFont="1" applyFill="1" applyBorder="1" applyAlignment="1" applyProtection="1">
      <alignment horizontal="center" vertical="center" wrapText="1"/>
      <protection/>
    </xf>
    <xf numFmtId="0" fontId="75" fillId="7" borderId="95" xfId="0" applyFont="1" applyFill="1" applyBorder="1" applyAlignment="1">
      <alignment horizontal="center" vertical="center" wrapText="1"/>
    </xf>
    <xf numFmtId="0" fontId="75" fillId="7" borderId="97" xfId="0" applyFont="1" applyFill="1" applyBorder="1" applyAlignment="1">
      <alignment horizontal="center" vertical="center" wrapText="1"/>
    </xf>
    <xf numFmtId="0" fontId="75" fillId="7" borderId="113" xfId="0" applyFont="1" applyFill="1" applyBorder="1" applyAlignment="1">
      <alignment horizontal="center" vertical="center"/>
    </xf>
    <xf numFmtId="0" fontId="77" fillId="56" borderId="94" xfId="0" applyFont="1" applyFill="1" applyBorder="1" applyAlignment="1" applyProtection="1">
      <alignment horizontal="center" vertical="center"/>
      <protection/>
    </xf>
    <xf numFmtId="0" fontId="77" fillId="56" borderId="100" xfId="0" applyFont="1" applyFill="1" applyBorder="1" applyAlignment="1" applyProtection="1">
      <alignment horizontal="center" vertical="center"/>
      <protection/>
    </xf>
    <xf numFmtId="0" fontId="77" fillId="56" borderId="101" xfId="0" applyFont="1" applyFill="1" applyBorder="1" applyAlignment="1" applyProtection="1">
      <alignment horizontal="center" vertical="center" wrapText="1"/>
      <protection/>
    </xf>
    <xf numFmtId="0" fontId="77" fillId="56" borderId="85" xfId="0" applyFont="1" applyFill="1" applyBorder="1" applyAlignment="1" applyProtection="1">
      <alignment horizontal="center" vertical="center" wrapText="1"/>
      <protection/>
    </xf>
    <xf numFmtId="0" fontId="75" fillId="56" borderId="89" xfId="0" applyFont="1" applyFill="1" applyBorder="1" applyAlignment="1" applyProtection="1">
      <alignment horizontal="center" vertical="center"/>
      <protection/>
    </xf>
    <xf numFmtId="0" fontId="75" fillId="56" borderId="0" xfId="0" applyFont="1" applyFill="1" applyBorder="1" applyAlignment="1" applyProtection="1">
      <alignment horizontal="center" vertical="center"/>
      <protection/>
    </xf>
    <xf numFmtId="0" fontId="2" fillId="0" borderId="0" xfId="102" applyFont="1" applyFill="1" applyAlignment="1">
      <alignment horizontal="left"/>
      <protection/>
    </xf>
    <xf numFmtId="0" fontId="76" fillId="0" borderId="38" xfId="102" applyFont="1" applyFill="1" applyBorder="1" applyAlignment="1">
      <alignment horizontal="center" vertical="center" wrapText="1"/>
      <protection/>
    </xf>
    <xf numFmtId="0" fontId="76" fillId="0" borderId="77" xfId="102" applyFont="1" applyFill="1" applyBorder="1" applyAlignment="1">
      <alignment horizontal="center" vertical="center" wrapText="1"/>
      <protection/>
    </xf>
    <xf numFmtId="0" fontId="76" fillId="0" borderId="63" xfId="102" applyFont="1" applyFill="1" applyBorder="1" applyAlignment="1">
      <alignment horizontal="center" vertical="center" wrapText="1"/>
      <protection/>
    </xf>
    <xf numFmtId="0" fontId="76" fillId="0" borderId="72" xfId="102" applyFont="1" applyFill="1" applyBorder="1" applyAlignment="1">
      <alignment horizontal="center" vertical="center" wrapText="1"/>
      <protection/>
    </xf>
    <xf numFmtId="0" fontId="76" fillId="0" borderId="85" xfId="102" applyFont="1" applyFill="1" applyBorder="1" applyAlignment="1">
      <alignment horizontal="center" vertical="center" wrapText="1"/>
      <protection/>
    </xf>
    <xf numFmtId="0" fontId="76" fillId="0" borderId="80" xfId="102" applyFont="1" applyFill="1" applyBorder="1" applyAlignment="1">
      <alignment horizontal="center" vertical="center" wrapText="1"/>
      <protection/>
    </xf>
    <xf numFmtId="0" fontId="4" fillId="0" borderId="41" xfId="102" applyFont="1" applyFill="1" applyBorder="1" applyAlignment="1" applyProtection="1">
      <alignment horizontal="right" vertical="top" wrapText="1"/>
      <protection locked="0"/>
    </xf>
    <xf numFmtId="0" fontId="4" fillId="0" borderId="32" xfId="102" applyFont="1" applyFill="1" applyBorder="1" applyAlignment="1" applyProtection="1">
      <alignment horizontal="right" vertical="top" wrapText="1"/>
      <protection locked="0"/>
    </xf>
    <xf numFmtId="0" fontId="76" fillId="0" borderId="41" xfId="102" applyFont="1" applyFill="1" applyBorder="1" applyAlignment="1" applyProtection="1">
      <alignment horizontal="left" vertical="top" wrapText="1"/>
      <protection locked="0"/>
    </xf>
    <xf numFmtId="0" fontId="76" fillId="0" borderId="32" xfId="102" applyFont="1" applyFill="1" applyBorder="1" applyAlignment="1" applyProtection="1">
      <alignment horizontal="left" vertical="top" wrapText="1"/>
      <protection locked="0"/>
    </xf>
    <xf numFmtId="0" fontId="76" fillId="0" borderId="87" xfId="102" applyFont="1" applyFill="1" applyBorder="1" applyAlignment="1">
      <alignment horizontal="center" vertical="center" wrapText="1"/>
      <protection/>
    </xf>
    <xf numFmtId="0" fontId="76" fillId="0" borderId="46" xfId="102" applyFont="1" applyFill="1" applyBorder="1" applyAlignment="1">
      <alignment horizontal="center" vertical="center" wrapText="1"/>
      <protection/>
    </xf>
    <xf numFmtId="0" fontId="76" fillId="0" borderId="39" xfId="102" applyFont="1" applyFill="1" applyBorder="1" applyAlignment="1">
      <alignment horizontal="center" vertical="center" wrapText="1"/>
      <protection/>
    </xf>
    <xf numFmtId="0" fontId="75" fillId="0" borderId="41" xfId="102" applyFont="1" applyFill="1" applyBorder="1" applyAlignment="1" applyProtection="1">
      <alignment horizontal="left" vertical="top" wrapText="1"/>
      <protection locked="0"/>
    </xf>
    <xf numFmtId="0" fontId="75" fillId="0" borderId="32" xfId="102" applyFont="1" applyFill="1" applyBorder="1" applyAlignment="1" applyProtection="1">
      <alignment horizontal="left" vertical="top" wrapText="1"/>
      <protection locked="0"/>
    </xf>
    <xf numFmtId="0" fontId="76" fillId="56" borderId="19" xfId="102" applyFont="1" applyFill="1" applyBorder="1" applyAlignment="1" applyProtection="1">
      <alignment horizontal="left" vertical="top" wrapText="1"/>
      <protection locked="0"/>
    </xf>
    <xf numFmtId="0" fontId="76" fillId="56" borderId="21" xfId="102" applyFont="1" applyFill="1" applyBorder="1" applyAlignment="1" applyProtection="1">
      <alignment horizontal="left" vertical="top" wrapText="1"/>
      <protection locked="0"/>
    </xf>
    <xf numFmtId="0" fontId="4" fillId="56" borderId="41" xfId="102" applyFont="1" applyFill="1" applyBorder="1" applyAlignment="1" applyProtection="1">
      <alignment horizontal="left" vertical="top" wrapText="1"/>
      <protection locked="0"/>
    </xf>
    <xf numFmtId="0" fontId="4" fillId="56" borderId="32" xfId="102" applyFont="1" applyFill="1" applyBorder="1" applyAlignment="1" applyProtection="1">
      <alignment horizontal="left" vertical="top" wrapText="1"/>
      <protection locked="0"/>
    </xf>
    <xf numFmtId="0" fontId="4" fillId="0" borderId="41" xfId="102" applyFont="1" applyFill="1" applyBorder="1" applyAlignment="1" applyProtection="1">
      <alignment horizontal="left" vertical="top" wrapText="1"/>
      <protection locked="0"/>
    </xf>
    <xf numFmtId="0" fontId="4" fillId="0" borderId="32" xfId="102" applyFont="1" applyFill="1" applyBorder="1" applyAlignment="1" applyProtection="1">
      <alignment horizontal="left" vertical="top" wrapText="1"/>
      <protection locked="0"/>
    </xf>
    <xf numFmtId="0" fontId="4" fillId="0" borderId="19" xfId="102" applyFont="1" applyFill="1" applyBorder="1" applyAlignment="1" applyProtection="1">
      <alignment horizontal="right" vertical="top" wrapText="1"/>
      <protection locked="0"/>
    </xf>
    <xf numFmtId="0" fontId="4" fillId="0" borderId="21" xfId="102" applyFont="1" applyFill="1" applyBorder="1" applyAlignment="1" applyProtection="1">
      <alignment horizontal="right" vertical="top" wrapText="1"/>
      <protection locked="0"/>
    </xf>
    <xf numFmtId="0" fontId="76" fillId="56" borderId="41" xfId="102" applyFont="1" applyFill="1" applyBorder="1" applyAlignment="1" applyProtection="1">
      <alignment horizontal="left" vertical="top" wrapText="1"/>
      <protection locked="0"/>
    </xf>
    <xf numFmtId="0" fontId="76" fillId="56" borderId="32" xfId="102" applyFont="1" applyFill="1" applyBorder="1" applyAlignment="1" applyProtection="1">
      <alignment horizontal="left" vertical="top" wrapText="1"/>
      <protection locked="0"/>
    </xf>
    <xf numFmtId="0" fontId="3" fillId="0" borderId="94" xfId="102" applyFont="1" applyFill="1" applyBorder="1" applyAlignment="1" applyProtection="1">
      <alignment horizontal="center" vertical="top" wrapText="1"/>
      <protection locked="0"/>
    </xf>
    <xf numFmtId="0" fontId="3" fillId="0" borderId="100" xfId="102" applyFont="1" applyFill="1" applyBorder="1" applyAlignment="1" applyProtection="1">
      <alignment horizontal="center" vertical="top" wrapText="1"/>
      <protection locked="0"/>
    </xf>
    <xf numFmtId="0" fontId="3" fillId="0" borderId="45" xfId="102" applyFont="1" applyFill="1" applyBorder="1" applyAlignment="1" applyProtection="1">
      <alignment horizontal="center" vertical="top" wrapText="1"/>
      <protection locked="0"/>
    </xf>
    <xf numFmtId="0" fontId="75" fillId="52" borderId="81" xfId="102" applyFont="1" applyFill="1" applyBorder="1" applyAlignment="1" applyProtection="1">
      <alignment horizontal="left" vertical="top" wrapText="1"/>
      <protection locked="0"/>
    </xf>
    <xf numFmtId="0" fontId="75" fillId="52" borderId="90" xfId="102" applyFont="1" applyFill="1" applyBorder="1" applyAlignment="1" applyProtection="1">
      <alignment horizontal="left" vertical="top" wrapText="1"/>
      <protection locked="0"/>
    </xf>
    <xf numFmtId="0" fontId="4" fillId="52" borderId="41" xfId="102" applyFont="1" applyFill="1" applyBorder="1" applyAlignment="1" applyProtection="1">
      <alignment horizontal="right" vertical="top" wrapText="1"/>
      <protection locked="0"/>
    </xf>
    <xf numFmtId="0" fontId="4" fillId="52" borderId="32" xfId="102" applyFont="1" applyFill="1" applyBorder="1" applyAlignment="1" applyProtection="1">
      <alignment horizontal="right" vertical="top" wrapText="1"/>
      <protection locked="0"/>
    </xf>
    <xf numFmtId="0" fontId="75" fillId="0" borderId="38" xfId="102" applyFont="1" applyFill="1" applyBorder="1" applyAlignment="1" applyProtection="1">
      <alignment horizontal="left" vertical="top" wrapText="1"/>
      <protection locked="0"/>
    </xf>
    <xf numFmtId="0" fontId="75" fillId="0" borderId="77" xfId="102" applyFont="1" applyFill="1" applyBorder="1" applyAlignment="1" applyProtection="1">
      <alignment horizontal="left" vertical="top" wrapText="1"/>
      <protection locked="0"/>
    </xf>
    <xf numFmtId="0" fontId="75" fillId="0" borderId="27" xfId="102" applyFont="1" applyFill="1" applyBorder="1" applyAlignment="1" applyProtection="1">
      <alignment horizontal="left" vertical="top" wrapText="1"/>
      <protection locked="0"/>
    </xf>
    <xf numFmtId="0" fontId="75" fillId="0" borderId="29" xfId="102" applyFont="1" applyFill="1" applyBorder="1" applyAlignment="1" applyProtection="1">
      <alignment horizontal="left" vertical="top" wrapText="1"/>
      <protection locked="0"/>
    </xf>
    <xf numFmtId="0" fontId="78" fillId="0" borderId="0" xfId="102" applyFont="1" applyFill="1" applyBorder="1" applyAlignment="1">
      <alignment horizontal="center"/>
      <protection/>
    </xf>
    <xf numFmtId="0" fontId="99" fillId="0" borderId="87" xfId="0" applyFont="1" applyBorder="1" applyAlignment="1" applyProtection="1">
      <alignment horizontal="justify" vertical="top" wrapText="1"/>
      <protection locked="0"/>
    </xf>
    <xf numFmtId="0" fontId="99" fillId="0" borderId="88" xfId="0" applyFont="1" applyBorder="1" applyAlignment="1" applyProtection="1">
      <alignment horizontal="justify" vertical="top" wrapText="1"/>
      <protection locked="0"/>
    </xf>
    <xf numFmtId="0" fontId="99" fillId="0" borderId="46" xfId="0" applyFont="1" applyBorder="1" applyAlignment="1" applyProtection="1">
      <alignment horizontal="justify" vertical="top" wrapText="1"/>
      <protection locked="0"/>
    </xf>
    <xf numFmtId="0" fontId="76" fillId="0" borderId="59" xfId="102" applyFont="1" applyFill="1" applyBorder="1" applyAlignment="1" applyProtection="1">
      <alignment horizontal="left" vertical="top" wrapText="1"/>
      <protection locked="0"/>
    </xf>
    <xf numFmtId="0" fontId="76" fillId="0" borderId="96" xfId="102" applyFont="1" applyFill="1" applyBorder="1" applyAlignment="1" applyProtection="1">
      <alignment horizontal="left" vertical="top" wrapText="1"/>
      <protection locked="0"/>
    </xf>
    <xf numFmtId="0" fontId="76" fillId="0" borderId="38" xfId="102" applyFont="1" applyFill="1" applyBorder="1" applyAlignment="1" applyProtection="1">
      <alignment horizontal="left" vertical="top" wrapText="1"/>
      <protection locked="0"/>
    </xf>
    <xf numFmtId="0" fontId="76" fillId="0" borderId="77" xfId="102" applyFont="1" applyFill="1" applyBorder="1" applyAlignment="1" applyProtection="1">
      <alignment horizontal="left" vertical="top" wrapText="1"/>
      <protection locked="0"/>
    </xf>
    <xf numFmtId="0" fontId="4" fillId="52" borderId="23" xfId="102" applyFont="1" applyFill="1" applyBorder="1" applyAlignment="1" applyProtection="1">
      <alignment horizontal="right" vertical="top" wrapText="1"/>
      <protection locked="0"/>
    </xf>
    <xf numFmtId="0" fontId="4" fillId="52" borderId="25" xfId="102" applyFont="1" applyFill="1" applyBorder="1" applyAlignment="1" applyProtection="1">
      <alignment horizontal="right" vertical="top" wrapText="1"/>
      <protection locked="0"/>
    </xf>
    <xf numFmtId="0" fontId="8" fillId="0" borderId="94" xfId="94" applyFont="1" applyBorder="1" applyAlignment="1">
      <alignment horizontal="center" vertical="center" wrapText="1"/>
      <protection/>
    </xf>
    <xf numFmtId="0" fontId="8" fillId="0" borderId="100" xfId="94" applyFont="1" applyBorder="1" applyAlignment="1">
      <alignment horizontal="center" vertical="center" wrapText="1"/>
      <protection/>
    </xf>
    <xf numFmtId="0" fontId="8" fillId="0" borderId="45" xfId="94" applyFont="1" applyBorder="1" applyAlignment="1">
      <alignment horizontal="center" vertical="center" wrapText="1"/>
      <protection/>
    </xf>
    <xf numFmtId="0" fontId="8" fillId="0" borderId="0" xfId="94" applyFont="1" applyAlignment="1">
      <alignment horizontal="center"/>
      <protection/>
    </xf>
    <xf numFmtId="0" fontId="8" fillId="0" borderId="0" xfId="94" applyFont="1" applyAlignment="1">
      <alignment horizontal="center" vertical="top" wrapText="1"/>
      <protection/>
    </xf>
    <xf numFmtId="0" fontId="5" fillId="0" borderId="26" xfId="94" applyFont="1" applyBorder="1" applyAlignment="1">
      <alignment horizontal="center" vertical="center" wrapText="1"/>
      <protection/>
    </xf>
    <xf numFmtId="0" fontId="5" fillId="0" borderId="86" xfId="94" applyFont="1" applyBorder="1" applyAlignment="1">
      <alignment horizontal="center" vertical="center" wrapText="1"/>
      <protection/>
    </xf>
    <xf numFmtId="0" fontId="5" fillId="0" borderId="94" xfId="94" applyFont="1" applyBorder="1" applyAlignment="1">
      <alignment horizontal="center" vertical="center" wrapText="1"/>
      <protection/>
    </xf>
    <xf numFmtId="0" fontId="5" fillId="0" borderId="45" xfId="94" applyFont="1" applyBorder="1" applyAlignment="1">
      <alignment horizontal="center" vertical="center" wrapText="1"/>
      <protection/>
    </xf>
    <xf numFmtId="0" fontId="5" fillId="0" borderId="100" xfId="94" applyFont="1" applyBorder="1" applyAlignment="1">
      <alignment horizontal="center" vertical="center" wrapText="1"/>
      <protection/>
    </xf>
    <xf numFmtId="0" fontId="5" fillId="0" borderId="89" xfId="94" applyFont="1" applyBorder="1" applyAlignment="1">
      <alignment horizontal="center" vertical="center" wrapText="1"/>
      <protection/>
    </xf>
    <xf numFmtId="0" fontId="5" fillId="0" borderId="0" xfId="94" applyFont="1" applyBorder="1" applyAlignment="1">
      <alignment horizontal="center" vertical="center" wrapText="1"/>
      <protection/>
    </xf>
    <xf numFmtId="0" fontId="5" fillId="0" borderId="88" xfId="94" applyFont="1" applyBorder="1" applyAlignment="1">
      <alignment horizontal="center" vertical="center" wrapText="1"/>
      <protection/>
    </xf>
    <xf numFmtId="2" fontId="5" fillId="0" borderId="0" xfId="94" applyNumberFormat="1" applyFont="1" applyAlignment="1">
      <alignment horizontal="center"/>
      <protection/>
    </xf>
    <xf numFmtId="0" fontId="5" fillId="0" borderId="0" xfId="94" applyFont="1" applyBorder="1" applyAlignment="1">
      <alignment horizontal="right" wrapText="1"/>
      <protection/>
    </xf>
    <xf numFmtId="0" fontId="5" fillId="0" borderId="75" xfId="94" applyFont="1" applyBorder="1" applyAlignment="1">
      <alignment horizontal="center" vertical="center" wrapText="1"/>
      <protection/>
    </xf>
    <xf numFmtId="0" fontId="5" fillId="0" borderId="30" xfId="94" applyFont="1" applyBorder="1" applyAlignment="1">
      <alignment horizontal="center" vertical="center" wrapText="1"/>
      <protection/>
    </xf>
    <xf numFmtId="0" fontId="5" fillId="0" borderId="78" xfId="94" applyFont="1" applyBorder="1" applyAlignment="1">
      <alignment horizontal="center" vertical="center" wrapText="1"/>
      <protection/>
    </xf>
    <xf numFmtId="0" fontId="5" fillId="0" borderId="27" xfId="94" applyFont="1" applyBorder="1" applyAlignment="1">
      <alignment horizontal="center" vertical="center" wrapText="1"/>
      <protection/>
    </xf>
    <xf numFmtId="0" fontId="5" fillId="0" borderId="63" xfId="94" applyFont="1" applyBorder="1" applyAlignment="1">
      <alignment horizontal="center" vertical="center" wrapText="1"/>
      <protection/>
    </xf>
    <xf numFmtId="0" fontId="5" fillId="0" borderId="29" xfId="94" applyFont="1" applyBorder="1" applyAlignment="1">
      <alignment horizontal="center" vertical="center" wrapText="1"/>
      <protection/>
    </xf>
    <xf numFmtId="0" fontId="5" fillId="0" borderId="72" xfId="94" applyFont="1" applyBorder="1" applyAlignment="1">
      <alignment horizontal="center" vertical="center" wrapText="1"/>
      <protection/>
    </xf>
  </cellXfs>
  <cellStyles count="142">
    <cellStyle name="Normal" xfId="0"/>
    <cellStyle name="RowLevel_0" xfId="1"/>
    <cellStyle name="RowLevel_1" xfId="3"/>
    <cellStyle name="RowLevel_2" xfId="5"/>
    <cellStyle name="RowLevel_3" xfId="7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Гиперссылка_Приложение1" xfId="71"/>
    <cellStyle name="Currency" xfId="72"/>
    <cellStyle name="Currency [0]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10" xfId="90"/>
    <cellStyle name="Обычный 11" xfId="91"/>
    <cellStyle name="Обычный 2" xfId="92"/>
    <cellStyle name="Обычный 2 2" xfId="93"/>
    <cellStyle name="Обычный 2 2 2" xfId="94"/>
    <cellStyle name="Обычный 2 3" xfId="95"/>
    <cellStyle name="Обычный 2 4" xfId="96"/>
    <cellStyle name="Обычный 2 5" xfId="97"/>
    <cellStyle name="Обычный 2 6" xfId="98"/>
    <cellStyle name="Обычный 3" xfId="99"/>
    <cellStyle name="Обычный 3 2" xfId="100"/>
    <cellStyle name="Обычный 4" xfId="101"/>
    <cellStyle name="Обычный 5" xfId="102"/>
    <cellStyle name="Обычный 5 2" xfId="103"/>
    <cellStyle name="Обычный 6" xfId="104"/>
    <cellStyle name="Обычный_Tarif_2002 год" xfId="105"/>
    <cellStyle name="Обычный_Анкета1" xfId="106"/>
    <cellStyle name="Обычный_Приложение1" xfId="107"/>
    <cellStyle name="Обычный_Таблица нагрузок потребителей (ред)" xfId="108"/>
    <cellStyle name="Обычный_Таблицы для мониторинга котельных" xfId="109"/>
    <cellStyle name="Обычный_тарифы на 2002г с 1-01" xfId="110"/>
    <cellStyle name="Обычный_ТСО план ПО-2012 помесячно ТРУМН ОАО Черномортранснефть" xfId="111"/>
    <cellStyle name="Followed Hyperlink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Примечание 2" xfId="118"/>
    <cellStyle name="Percent" xfId="119"/>
    <cellStyle name="Процентный 2" xfId="120"/>
    <cellStyle name="Процентный 2 2" xfId="121"/>
    <cellStyle name="Процентный 2 3" xfId="122"/>
    <cellStyle name="Процентный 3" xfId="123"/>
    <cellStyle name="Процентный 3 2" xfId="124"/>
    <cellStyle name="Процентный 4" xfId="125"/>
    <cellStyle name="Процентный 4 2" xfId="126"/>
    <cellStyle name="Процентный 4 2 2" xfId="127"/>
    <cellStyle name="Процентный 4 2 3" xfId="128"/>
    <cellStyle name="Процентный 4 2 4" xfId="129"/>
    <cellStyle name="Процентный 4 3" xfId="130"/>
    <cellStyle name="Процентный 4 4" xfId="131"/>
    <cellStyle name="Процентный 5" xfId="132"/>
    <cellStyle name="Процентный 5 2" xfId="133"/>
    <cellStyle name="Процентный 6" xfId="134"/>
    <cellStyle name="Процентный 6 2" xfId="135"/>
    <cellStyle name="Процентный 7" xfId="136"/>
    <cellStyle name="Процентный 8" xfId="137"/>
    <cellStyle name="Связанная ячейка" xfId="138"/>
    <cellStyle name="Связанная ячейка 2" xfId="139"/>
    <cellStyle name="Текст предупреждения" xfId="140"/>
    <cellStyle name="Текст предупреждения 2" xfId="141"/>
    <cellStyle name="Тысячи [0]_Example " xfId="142"/>
    <cellStyle name="Тысячи_Example " xfId="143"/>
    <cellStyle name="Comma" xfId="144"/>
    <cellStyle name="Comma [0]" xfId="145"/>
    <cellStyle name="Финансовый [0] 2" xfId="146"/>
    <cellStyle name="Финансовый 2" xfId="147"/>
    <cellStyle name="Финансовый 2 2" xfId="148"/>
    <cellStyle name="Хороший" xfId="149"/>
    <cellStyle name="Хороший 2" xfId="150"/>
    <cellStyle name="㼿㼿㼿?" xfId="15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65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5457825" cy="10601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Инструкция 
</a:t>
          </a:r>
          <a:r>
            <a:rPr lang="en-US" cap="none" sz="1200" b="1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к шаблону «Метод</a:t>
          </a:r>
          <a:r>
            <a:rPr lang="en-US" cap="none" sz="1200" b="1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ДИ_Корректировка </a:t>
          </a:r>
          <a:r>
            <a:rPr lang="en-US" cap="none" sz="1200" b="1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2</a:t>
          </a:r>
          <a:r>
            <a:rPr lang="en-US" cap="none" sz="1200" b="1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025».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1. Обращаем внимание, что некоторые ячейки защищены от изменений и при попытке их изменить будет появляться сообщение об ошибке.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2. Перед началом работы с шаблоном необходимо изменить настройки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Excel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 части безопасности следующим способом: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 панели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Меню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выбрать меню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«Сервис»,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далее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«Параметры»,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 раскрывшемся окне перейти на вкладку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«Безопасность»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и нажать на кнопку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«Безопасность макросов»,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в раскрывшемся окне на вкладке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«Уровень безопасности»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выбрать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«Средний», «ОК»,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закрыть все программы и затем вновь открыть шаблон. При открытии шаблона раскроется сообщение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«Предупреждение системы безопасности»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, выберите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«Не отключать макросы»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3. Работа с шаблоном начинается с заполнения листа «Анкета» (</a:t>
          </a:r>
          <a:r>
            <a:rPr lang="en-US" cap="none" sz="1200" b="1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все данные относятся к регулируемому виду деятельности - производство, передача и сбыт тепловой энергии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).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Далее заполняются остальные таблицы в любом порядке.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Убедительная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просьба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 обязательном порядке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заполнить     листы "Анкета котельной" и "Характеристики тепловых сетей"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при необходимости добавить нужно количество листов).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4. Листы, окрашенные в красный цвет НЕ ЗАПОЛНЯЮТСЯ.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5. Все заявляемые расходы организации должны быть документарно подтверждены!!! В противном случае они будут исключены регулятором из расчета необходимой валовой выручки теплоснабжающей организации на 2024 год. В шаблоне предусмотрены ячейки, в которых необходимо указывать ссылки (номера страниц, адрес электронного файла), их заполнение обязательно. 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6. В случае, если организация осуществляет несколько видов деятельности, в обязательном порядке должна быть приложена учетная политика организации с указанием метода распределения общехозяйственных и общепроизводственных расходов, либо бухгалтерская справка.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7. Подтверждающие материалы можно представить в электронном виде. 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8.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Заполненные шаблоны необходимо представить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одновременно с аналогичным документом на бумажном носителе вместе с иными предусмотренными законодательством материалами в срок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до 1 мая 2024 года.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При представлении материалов на бумажном носителе материалы должны быть сшиты в скоросшиватель, листы пронумерованы с приложением «Содержания» с указанием количества листов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и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номеров страниц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. К материалам прикладывается сопроводительное письмо в двух экземплярах на фирменном бланке организации</a:t>
          </a:r>
          <a:r>
            <a:rPr lang="en-US" cap="none" sz="1200" b="1" i="1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(Важно! В письме обязательно указать общее количество листов в прилагаемых материалах)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. 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9. В случае возникновения вопросов и замечаний по методологии заполнения шаблона необходимо обращаться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</a:t>
          </a:r>
          <a:r>
            <a:rPr lang="en-US" cap="none" sz="1200" b="0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к уполномоченному по делу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тел.(8652)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24-34-25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.</a:t>
          </a:r>
          <a:r>
            <a:rPr lang="en-US" cap="none" sz="14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38</xdr:row>
      <xdr:rowOff>0</xdr:rowOff>
    </xdr:from>
    <xdr:to>
      <xdr:col>3</xdr:col>
      <xdr:colOff>295275</xdr:colOff>
      <xdr:row>38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71875" y="9105900"/>
          <a:ext cx="114300" cy="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65</xdr:row>
      <xdr:rowOff>123825</xdr:rowOff>
    </xdr:from>
    <xdr:ext cx="3695700" cy="190500"/>
    <xdr:sp>
      <xdr:nvSpPr>
        <xdr:cNvPr id="1" name="Text Box 2"/>
        <xdr:cNvSpPr txBox="1">
          <a:spLocks noChangeArrowheads="1"/>
        </xdr:cNvSpPr>
      </xdr:nvSpPr>
      <xdr:spPr>
        <a:xfrm>
          <a:off x="266700" y="11868150"/>
          <a:ext cx="3695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Примечание: нулевые значения не заполнять (пустая ячейка)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90;&#1077;&#1087;&#1083;&#1086;\Documents%20and%20Settings\1234\&#1052;&#1086;&#1080;%20&#1076;&#1086;&#1082;&#1091;&#1084;&#1077;&#1085;&#1090;&#1099;\&#1056;&#1077;&#1075;&#1091;&#1083;&#1080;&#1088;&#1086;&#1074;&#1072;&#1085;&#1080;&#1077;%202012\SUMMARY.WARM.2012YEAR(v1.1)%20&#1057;&#1090;&#1072;&#1074;&#1088;&#1086;&#1087;&#1086;&#1083;&#1100;&#1089;&#1082;&#1080;&#1081;%20&#1082;&#1088;&#1072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7.18\&#1090;&#1077;&#1087;&#1083;&#1086;\Users\MALYAVKO\Desktop\&#1053;&#1072;%20&#1060;&#1051;&#1045;&#1064;&#1050;&#1059;\&#1052;&#1086;&#1103;&#1087;&#1077;&#1088;&#1077;&#1087;&#1080;&#1089;&#1082;&#1072;\&#1090;&#1077;&#1087;&#1083;&#1086;\&#1086;&#1088;&#1075;&#1072;&#1085;&#1080;&#1079;&#1072;&#1094;&#1080;&#1080;\2016\&#1056;&#1077;&#1075;&#1091;&#1083;&#1080;&#1088;&#1086;&#1074;&#1072;&#1085;&#1080;&#1077;%202017\TARIFF_TEPLO_IT_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7.18\&#1090;&#1077;&#1087;&#1083;&#1086;\Users\MALYAVKO\Desktop\&#1053;&#1072;%20&#1060;&#1051;&#1045;&#1064;&#1050;&#1059;\&#1052;&#1086;&#1103;&#1087;&#1077;&#1088;&#1077;&#1087;&#1080;&#1089;&#1082;&#1072;\&#1090;&#1077;&#1087;&#1083;&#1086;\&#1086;&#1088;&#1075;&#1072;&#1085;&#1080;&#1079;&#1072;&#1094;&#1080;&#1080;\2017\&#1058;&#1072;&#1088;&#1080;&#1092;&#1085;&#1072;&#1103;%20&#1079;&#1072;&#1103;&#1074;&#1082;&#1072;%202018%20&#1075;&#1086;&#1076;\&#1048;&#1053;&#1044;&#1045;&#1050;&#1057;&#1040;&#1062;&#1048;&#1071;\TARIFF_TEPLO__2018_&#1048;&#1085;&#1076;&#1077;&#1082;&#10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USER\Desktop\&#1052;&#1072;&#1083;&#1103;&#1074;&#1082;&#1086;%20&#1045;.&#1040;\&#1056;&#1045;&#1043;&#1059;&#1051;&#1048;&#1056;&#1054;&#1042;&#1040;&#1053;&#1048;&#1045;\&#1056;&#1077;&#1075;&#1091;&#1083;&#1080;&#1088;&#1086;&#1074;&#1072;&#1085;&#1080;&#1077;%202023\&#1054;&#1054;&#1054;%20&#1054;&#1050;&#1050;\&#1056;&#1072;&#1089;&#1095;&#1077;&#1090;%20&#1090;&#1072;&#1088;&#1080;&#1092;&#1072;_&#1054;&#1050;&#1050;_&#1085;&#1072;%202023%20&#1075;&#1086;&#1076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Контакты"/>
      <sheetName val="БПр 1 янв"/>
      <sheetName val="БПр 1 июл"/>
      <sheetName val="БПр 1 сен"/>
      <sheetName val="БПер 1 янв"/>
      <sheetName val="БПер 1 июл"/>
      <sheetName val="БПер 1 сен"/>
      <sheetName val="ТМ1 1 янв"/>
      <sheetName val="ТМ1 1 июл"/>
      <sheetName val="ТМ1 1 сен"/>
      <sheetName val="ТМ2 1 янв"/>
      <sheetName val="ТМ2 1 июл"/>
      <sheetName val="ТМ2 1 сен"/>
      <sheetName val="ПП ОРГ"/>
      <sheetName val="ПП МО"/>
      <sheetName val="ТР ОРГ"/>
      <sheetName val="ТР МО"/>
      <sheetName val="КоммМО"/>
      <sheetName val="Комментарии"/>
      <sheetName val="Проверка"/>
      <sheetName val="matrix PP 1 янв"/>
      <sheetName val="matrix PP 1 июл"/>
      <sheetName val="matrix PP 1 сен"/>
      <sheetName val="matrix TR 1 янв"/>
      <sheetName val="matrix TR 1 июл"/>
      <sheetName val="matrix TR 1 сен"/>
      <sheetName val="TEHSHEET"/>
      <sheetName val="tech_horisontal"/>
      <sheetName val="modLoadFiles"/>
      <sheetName val="modSVODProv"/>
      <sheetName val="modCommonProv"/>
      <sheetName val="modProv"/>
      <sheetName val="modProvGeneralProc"/>
      <sheetName val="modOrgUniqueness"/>
      <sheetName val="modProvTM1"/>
      <sheetName val="modProvTM2"/>
      <sheetName val="modUpdateToActualVersion"/>
      <sheetName val="modLoad"/>
      <sheetName val="modUpdDelRenumber"/>
      <sheetName val="modProtect"/>
      <sheetName val="modPP"/>
      <sheetName val="modTR"/>
      <sheetName val="modHL"/>
    </sheetNames>
    <sheetDataSet>
      <sheetData sheetId="1">
        <row r="10">
          <cell r="G10" t="str">
            <v>Ставропольский край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ВС"/>
      <sheetName val="1,7"/>
      <sheetName val="1,8"/>
      <sheetName val="Тариф"/>
      <sheetName val="Смета затрат анализрасходов"/>
      <sheetName val="СВОД2015"/>
      <sheetName val="Теплоноситель"/>
      <sheetName val="Тепловой баланс помесячно"/>
      <sheetName val="Заключение"/>
      <sheetName val="Полезный отпуск"/>
      <sheetName val="Основ мат"/>
      <sheetName val="Вспом мат"/>
      <sheetName val="Раб и усл"/>
      <sheetName val="Покуп тепло"/>
      <sheetName val="Расчет цены газа"/>
      <sheetName val="Топливо"/>
      <sheetName val="Эл эн"/>
      <sheetName val="ФОТ и ЕСН"/>
      <sheetName val="Амортизация"/>
      <sheetName val="СВОД (пересчет на год)"/>
      <sheetName val="Прочие"/>
      <sheetName val="Затраты ДД ВД"/>
      <sheetName val="Прибыль"/>
      <sheetName val="Доп инф"/>
      <sheetName val="П1.28.3"/>
      <sheetName val="Тарифное меню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Анкета"/>
      <sheetName val="Анкета котельной"/>
      <sheetName val="Характеристика тепловых сетей"/>
      <sheetName val="Мероприятия инвестпрограммы"/>
      <sheetName val="СВОД 2018"/>
      <sheetName val="Тепловой баланс помесячно насел"/>
      <sheetName val="Тепловой баланс помесячно"/>
      <sheetName val="Полезный отпуск"/>
      <sheetName val="ОПЕРАЦИОННЫЕ РАСХОДЫ ВСЕГО"/>
      <sheetName val="Неподконтрольные расходы"/>
      <sheetName val="Расходы на приобретение ЭР"/>
      <sheetName val="1.9.2"/>
      <sheetName val="Расчет цены газа"/>
      <sheetName val="ЭС_НД"/>
      <sheetName val="Прибыль"/>
      <sheetName val="TARIFF_TEPLO__2018_Индек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Тепловой баланс помесячно Жел"/>
      <sheetName val="Полезный отпуск"/>
      <sheetName val="ОПЕРАЦИОННЫЕ РАСХОДЫ ВСЕГО"/>
      <sheetName val="Транспорт (налог и страхование)"/>
      <sheetName val="Аренда ЗУ"/>
      <sheetName val="Неподконтрольные расходы"/>
      <sheetName val="1.9.2"/>
      <sheetName val="Расчет цены газа"/>
      <sheetName val="Топливо"/>
      <sheetName val="Эл. эн."/>
      <sheetName val="Затраты на услуги водоснабжения"/>
      <sheetName val="ЭС_НД "/>
      <sheetName val="СВОД 2023"/>
      <sheetName val="Заключение"/>
      <sheetName val="Заключение  ГВС "/>
      <sheetName val="Смета затрат"/>
      <sheetName val="Инструкция"/>
      <sheetName val="Расчёт нагрузки"/>
    </sheetNames>
    <sheetDataSet>
      <sheetData sheetId="7">
        <row r="9">
          <cell r="AB9">
            <v>0</v>
          </cell>
          <cell r="AC9">
            <v>0</v>
          </cell>
        </row>
        <row r="10">
          <cell r="AB10">
            <v>0</v>
          </cell>
          <cell r="AC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indexed="45"/>
    <pageSetUpPr fitToPage="1"/>
  </sheetPr>
  <dimension ref="A1:L59"/>
  <sheetViews>
    <sheetView showGridLines="0" zoomScale="90" zoomScaleNormal="90" zoomScaleSheetLayoutView="100" zoomScalePageLayoutView="0" workbookViewId="0" topLeftCell="A31">
      <selection activeCell="P34" sqref="P34"/>
    </sheetView>
  </sheetViews>
  <sheetFormatPr defaultColWidth="11.421875" defaultRowHeight="12.75"/>
  <cols>
    <col min="1" max="1" width="32.28125" style="76" customWidth="1"/>
    <col min="2" max="2" width="22.140625" style="76" customWidth="1"/>
    <col min="3" max="3" width="17.57421875" style="76" customWidth="1"/>
    <col min="4" max="4" width="15.140625" style="76" customWidth="1"/>
    <col min="5" max="5" width="15.28125" style="76" customWidth="1"/>
    <col min="6" max="6" width="15.7109375" style="76" customWidth="1"/>
    <col min="7" max="16384" width="11.421875" style="76" customWidth="1"/>
  </cols>
  <sheetData>
    <row r="1" spans="1:12" ht="16.5" thickTop="1">
      <c r="A1" s="2285" t="s">
        <v>205</v>
      </c>
      <c r="B1" s="2286"/>
      <c r="C1" s="2286"/>
      <c r="D1" s="2286"/>
      <c r="E1" s="2286"/>
      <c r="F1" s="2287"/>
      <c r="G1" s="75"/>
      <c r="H1" s="75"/>
      <c r="I1" s="75"/>
      <c r="J1" s="75"/>
      <c r="K1" s="75"/>
      <c r="L1" s="75"/>
    </row>
    <row r="2" spans="1:12" ht="19.5" thickBot="1">
      <c r="A2" s="2288" t="s">
        <v>206</v>
      </c>
      <c r="B2" s="2289"/>
      <c r="C2" s="2289"/>
      <c r="D2" s="2289"/>
      <c r="E2" s="2289"/>
      <c r="F2" s="2290"/>
      <c r="G2" s="75"/>
      <c r="H2" s="75"/>
      <c r="I2" s="75"/>
      <c r="J2" s="75"/>
      <c r="K2" s="75"/>
      <c r="L2" s="75"/>
    </row>
    <row r="3" spans="1:12" ht="29.25" customHeight="1" thickBot="1">
      <c r="A3" s="2291"/>
      <c r="B3" s="2292"/>
      <c r="C3" s="2292"/>
      <c r="D3" s="2292"/>
      <c r="E3" s="2292"/>
      <c r="F3" s="2293"/>
      <c r="G3" s="75"/>
      <c r="H3" s="75"/>
      <c r="I3" s="75"/>
      <c r="J3" s="75"/>
      <c r="K3" s="75"/>
      <c r="L3" s="75"/>
    </row>
    <row r="4" spans="1:12" ht="19.5" thickBot="1">
      <c r="A4" s="2288" t="s">
        <v>207</v>
      </c>
      <c r="B4" s="2289"/>
      <c r="C4" s="2289"/>
      <c r="D4" s="2289"/>
      <c r="E4" s="2289"/>
      <c r="F4" s="2290"/>
      <c r="G4" s="75"/>
      <c r="H4" s="75"/>
      <c r="I4" s="75"/>
      <c r="J4" s="75"/>
      <c r="K4" s="75"/>
      <c r="L4" s="75"/>
    </row>
    <row r="5" spans="1:12" ht="19.5" customHeight="1" thickBot="1">
      <c r="A5" s="2291"/>
      <c r="B5" s="2292"/>
      <c r="C5" s="2292"/>
      <c r="D5" s="2292"/>
      <c r="E5" s="2292"/>
      <c r="F5" s="2293"/>
      <c r="G5" s="75"/>
      <c r="H5" s="75"/>
      <c r="I5" s="75"/>
      <c r="J5" s="75"/>
      <c r="K5" s="75"/>
      <c r="L5" s="75"/>
    </row>
    <row r="6" spans="1:12" ht="19.5" thickBot="1">
      <c r="A6" s="2288" t="s">
        <v>208</v>
      </c>
      <c r="B6" s="2289"/>
      <c r="C6" s="2289"/>
      <c r="D6" s="2289"/>
      <c r="E6" s="2289"/>
      <c r="F6" s="2290"/>
      <c r="G6" s="75"/>
      <c r="H6" s="75"/>
      <c r="I6" s="75"/>
      <c r="J6" s="75"/>
      <c r="K6" s="75"/>
      <c r="L6" s="75"/>
    </row>
    <row r="7" spans="1:12" ht="16.5" customHeight="1" thickBot="1">
      <c r="A7" s="79" t="s">
        <v>209</v>
      </c>
      <c r="B7" s="2294"/>
      <c r="C7" s="2295"/>
      <c r="D7" s="2295"/>
      <c r="E7" s="2295"/>
      <c r="F7" s="2296"/>
      <c r="G7" s="75"/>
      <c r="H7" s="75"/>
      <c r="I7" s="75"/>
      <c r="J7" s="75"/>
      <c r="K7" s="75"/>
      <c r="L7" s="75"/>
    </row>
    <row r="8" spans="1:12" ht="16.5" customHeight="1" thickBot="1">
      <c r="A8" s="79" t="s">
        <v>210</v>
      </c>
      <c r="B8" s="2297"/>
      <c r="C8" s="2298"/>
      <c r="D8" s="2298"/>
      <c r="E8" s="2298"/>
      <c r="F8" s="2299"/>
      <c r="G8" s="75"/>
      <c r="H8" s="75"/>
      <c r="I8" s="75"/>
      <c r="J8" s="75"/>
      <c r="K8" s="75"/>
      <c r="L8" s="75"/>
    </row>
    <row r="9" spans="1:12" ht="16.5" customHeight="1" thickBot="1">
      <c r="A9" s="79" t="s">
        <v>211</v>
      </c>
      <c r="B9" s="2297"/>
      <c r="C9" s="2298"/>
      <c r="D9" s="2298"/>
      <c r="E9" s="2298"/>
      <c r="F9" s="2299"/>
      <c r="G9" s="75"/>
      <c r="H9" s="75"/>
      <c r="I9" s="75"/>
      <c r="J9" s="75"/>
      <c r="K9" s="75"/>
      <c r="L9" s="75"/>
    </row>
    <row r="10" spans="1:12" ht="16.5" customHeight="1" thickBot="1">
      <c r="A10" s="79" t="s">
        <v>212</v>
      </c>
      <c r="B10" s="2300"/>
      <c r="C10" s="2301"/>
      <c r="D10" s="2301"/>
      <c r="E10" s="2301"/>
      <c r="F10" s="2302"/>
      <c r="G10" s="75"/>
      <c r="H10" s="75"/>
      <c r="I10" s="75"/>
      <c r="J10" s="75"/>
      <c r="K10" s="75"/>
      <c r="L10" s="75"/>
    </row>
    <row r="11" spans="1:12" ht="19.5" thickBot="1">
      <c r="A11" s="2288" t="s">
        <v>213</v>
      </c>
      <c r="B11" s="2289"/>
      <c r="C11" s="2289"/>
      <c r="D11" s="2289"/>
      <c r="E11" s="2289"/>
      <c r="F11" s="2290"/>
      <c r="G11" s="75"/>
      <c r="H11" s="75"/>
      <c r="I11" s="75"/>
      <c r="J11" s="75"/>
      <c r="K11" s="75"/>
      <c r="L11" s="75"/>
    </row>
    <row r="12" spans="1:12" ht="19.5" customHeight="1" thickBot="1">
      <c r="A12" s="79" t="s">
        <v>214</v>
      </c>
      <c r="B12" s="2297"/>
      <c r="C12" s="2298"/>
      <c r="D12" s="2298"/>
      <c r="E12" s="2298"/>
      <c r="F12" s="2299"/>
      <c r="G12" s="75"/>
      <c r="H12" s="75"/>
      <c r="I12" s="75"/>
      <c r="J12" s="75"/>
      <c r="K12" s="75"/>
      <c r="L12" s="75"/>
    </row>
    <row r="13" spans="1:12" ht="21" customHeight="1" thickBot="1">
      <c r="A13" s="79" t="s">
        <v>215</v>
      </c>
      <c r="B13" s="2297"/>
      <c r="C13" s="2298"/>
      <c r="D13" s="2298"/>
      <c r="E13" s="2298"/>
      <c r="F13" s="2299"/>
      <c r="G13" s="75"/>
      <c r="H13" s="75"/>
      <c r="I13" s="75"/>
      <c r="J13" s="75"/>
      <c r="K13" s="75"/>
      <c r="L13" s="75"/>
    </row>
    <row r="14" spans="1:12" ht="17.25" customHeight="1" thickBot="1">
      <c r="A14" s="77" t="s">
        <v>216</v>
      </c>
      <c r="B14" s="2297"/>
      <c r="C14" s="2298"/>
      <c r="D14" s="2298"/>
      <c r="E14" s="2298"/>
      <c r="F14" s="2299"/>
      <c r="G14" s="75"/>
      <c r="H14" s="75"/>
      <c r="I14" s="75"/>
      <c r="J14" s="75"/>
      <c r="K14" s="75"/>
      <c r="L14" s="75"/>
    </row>
    <row r="15" spans="1:12" ht="17.25" customHeight="1" thickBot="1">
      <c r="A15" s="80" t="s">
        <v>217</v>
      </c>
      <c r="B15" s="2297"/>
      <c r="C15" s="2298"/>
      <c r="D15" s="2298"/>
      <c r="E15" s="2298"/>
      <c r="F15" s="2299"/>
      <c r="G15" s="75"/>
      <c r="H15" s="75"/>
      <c r="I15" s="75"/>
      <c r="J15" s="75"/>
      <c r="K15" s="75"/>
      <c r="L15" s="75"/>
    </row>
    <row r="16" spans="1:12" ht="39" customHeight="1" thickBot="1">
      <c r="A16" s="81" t="s">
        <v>218</v>
      </c>
      <c r="B16" s="2297"/>
      <c r="C16" s="2298"/>
      <c r="D16" s="2298"/>
      <c r="E16" s="2298"/>
      <c r="F16" s="2299"/>
      <c r="G16" s="75"/>
      <c r="H16" s="75"/>
      <c r="I16" s="75"/>
      <c r="J16" s="75"/>
      <c r="K16" s="75"/>
      <c r="L16" s="75"/>
    </row>
    <row r="17" spans="1:12" ht="17.25" customHeight="1" thickBot="1">
      <c r="A17" s="82" t="s">
        <v>219</v>
      </c>
      <c r="B17" s="2297"/>
      <c r="C17" s="2298"/>
      <c r="D17" s="2298"/>
      <c r="E17" s="2298"/>
      <c r="F17" s="2299"/>
      <c r="G17" s="75"/>
      <c r="H17" s="75"/>
      <c r="I17" s="75"/>
      <c r="J17" s="75"/>
      <c r="K17" s="75"/>
      <c r="L17" s="75"/>
    </row>
    <row r="18" spans="1:12" ht="17.25" customHeight="1" thickBot="1">
      <c r="A18" s="82" t="s">
        <v>220</v>
      </c>
      <c r="B18" s="2303"/>
      <c r="C18" s="2304"/>
      <c r="D18" s="2304"/>
      <c r="E18" s="2304"/>
      <c r="F18" s="2305"/>
      <c r="G18" s="75"/>
      <c r="H18" s="75"/>
      <c r="I18" s="75"/>
      <c r="J18" s="75"/>
      <c r="K18" s="75"/>
      <c r="L18" s="75"/>
    </row>
    <row r="19" spans="1:12" ht="38.25" thickBot="1">
      <c r="A19" s="83" t="s">
        <v>221</v>
      </c>
      <c r="B19" s="2306"/>
      <c r="C19" s="2307"/>
      <c r="D19" s="2307"/>
      <c r="E19" s="2307"/>
      <c r="F19" s="2308"/>
      <c r="G19" s="75"/>
      <c r="H19" s="75"/>
      <c r="I19" s="75"/>
      <c r="J19" s="75"/>
      <c r="K19" s="75"/>
      <c r="L19" s="75"/>
    </row>
    <row r="20" spans="1:12" ht="16.5" customHeight="1">
      <c r="A20" s="2309" t="s">
        <v>222</v>
      </c>
      <c r="B20" s="2310"/>
      <c r="C20" s="2310"/>
      <c r="D20" s="2310"/>
      <c r="E20" s="2310"/>
      <c r="F20" s="2311"/>
      <c r="G20" s="75"/>
      <c r="H20" s="75"/>
      <c r="I20" s="75"/>
      <c r="J20" s="75"/>
      <c r="K20" s="75"/>
      <c r="L20" s="75"/>
    </row>
    <row r="21" spans="1:12" ht="16.5" customHeight="1" thickBot="1">
      <c r="A21" s="82" t="s">
        <v>223</v>
      </c>
      <c r="B21" s="84"/>
      <c r="C21" s="84"/>
      <c r="D21" s="84"/>
      <c r="E21" s="84"/>
      <c r="F21" s="85"/>
      <c r="G21" s="75"/>
      <c r="H21" s="75"/>
      <c r="I21" s="75"/>
      <c r="J21" s="75"/>
      <c r="K21" s="75"/>
      <c r="L21" s="75"/>
    </row>
    <row r="22" spans="1:12" ht="16.5" customHeight="1" thickBot="1">
      <c r="A22" s="86" t="s">
        <v>224</v>
      </c>
      <c r="B22" s="2312"/>
      <c r="C22" s="2313"/>
      <c r="D22" s="2313"/>
      <c r="E22" s="2313"/>
      <c r="F22" s="2314"/>
      <c r="G22" s="75"/>
      <c r="H22" s="75"/>
      <c r="I22" s="75"/>
      <c r="J22" s="75"/>
      <c r="K22" s="75"/>
      <c r="L22" s="75"/>
    </row>
    <row r="23" spans="1:12" ht="16.5" customHeight="1" thickBot="1">
      <c r="A23" s="86" t="s">
        <v>225</v>
      </c>
      <c r="B23" s="2312"/>
      <c r="C23" s="2313"/>
      <c r="D23" s="2313"/>
      <c r="E23" s="2313"/>
      <c r="F23" s="2314"/>
      <c r="G23" s="75"/>
      <c r="H23" s="75"/>
      <c r="I23" s="75"/>
      <c r="J23" s="75"/>
      <c r="K23" s="75"/>
      <c r="L23" s="75"/>
    </row>
    <row r="24" spans="1:12" ht="16.5" customHeight="1" thickBot="1">
      <c r="A24" s="86" t="s">
        <v>226</v>
      </c>
      <c r="B24" s="2312"/>
      <c r="C24" s="2313"/>
      <c r="D24" s="2313"/>
      <c r="E24" s="2313"/>
      <c r="F24" s="2314"/>
      <c r="G24" s="75"/>
      <c r="H24" s="75"/>
      <c r="I24" s="75"/>
      <c r="J24" s="75"/>
      <c r="K24" s="75"/>
      <c r="L24" s="75"/>
    </row>
    <row r="25" spans="1:12" ht="16.5" customHeight="1" thickBot="1">
      <c r="A25" s="86" t="s">
        <v>227</v>
      </c>
      <c r="B25" s="2312"/>
      <c r="C25" s="2313"/>
      <c r="D25" s="2313"/>
      <c r="E25" s="2313"/>
      <c r="F25" s="2314"/>
      <c r="G25" s="75"/>
      <c r="H25" s="75"/>
      <c r="I25" s="75"/>
      <c r="J25" s="75"/>
      <c r="K25" s="75"/>
      <c r="L25" s="75"/>
    </row>
    <row r="26" spans="1:12" ht="16.5" customHeight="1" thickBot="1">
      <c r="A26" s="86" t="s">
        <v>228</v>
      </c>
      <c r="B26" s="2312"/>
      <c r="C26" s="2313"/>
      <c r="D26" s="2313"/>
      <c r="E26" s="2313"/>
      <c r="F26" s="2314"/>
      <c r="G26" s="75"/>
      <c r="H26" s="75"/>
      <c r="I26" s="75"/>
      <c r="J26" s="75"/>
      <c r="K26" s="75"/>
      <c r="L26" s="75"/>
    </row>
    <row r="27" spans="1:12" ht="16.5" customHeight="1" thickBot="1">
      <c r="A27" s="86" t="s">
        <v>229</v>
      </c>
      <c r="B27" s="2312"/>
      <c r="C27" s="2313"/>
      <c r="D27" s="2313"/>
      <c r="E27" s="2313"/>
      <c r="F27" s="2314"/>
      <c r="G27" s="75"/>
      <c r="H27" s="75"/>
      <c r="I27" s="75"/>
      <c r="J27" s="75"/>
      <c r="K27" s="75"/>
      <c r="L27" s="75"/>
    </row>
    <row r="28" spans="1:12" ht="16.5" customHeight="1" thickBot="1">
      <c r="A28" s="86" t="s">
        <v>230</v>
      </c>
      <c r="B28" s="2312"/>
      <c r="C28" s="2313"/>
      <c r="D28" s="2313"/>
      <c r="E28" s="2313"/>
      <c r="F28" s="2314"/>
      <c r="G28" s="75"/>
      <c r="H28" s="75"/>
      <c r="I28" s="75"/>
      <c r="J28" s="75"/>
      <c r="K28" s="75"/>
      <c r="L28" s="75"/>
    </row>
    <row r="29" spans="1:12" ht="16.5" customHeight="1" thickBot="1">
      <c r="A29" s="86" t="s">
        <v>231</v>
      </c>
      <c r="B29" s="2312"/>
      <c r="C29" s="2313"/>
      <c r="D29" s="2313"/>
      <c r="E29" s="2313"/>
      <c r="F29" s="2314"/>
      <c r="G29" s="75"/>
      <c r="H29" s="75"/>
      <c r="I29" s="75"/>
      <c r="J29" s="75"/>
      <c r="K29" s="75"/>
      <c r="L29" s="75"/>
    </row>
    <row r="30" spans="1:12" ht="16.5" customHeight="1" thickBot="1">
      <c r="A30" s="86" t="s">
        <v>232</v>
      </c>
      <c r="B30" s="2312"/>
      <c r="C30" s="2313"/>
      <c r="D30" s="2313"/>
      <c r="E30" s="2313"/>
      <c r="F30" s="2314"/>
      <c r="G30" s="75"/>
      <c r="H30" s="75"/>
      <c r="I30" s="75"/>
      <c r="J30" s="75"/>
      <c r="K30" s="75"/>
      <c r="L30" s="75"/>
    </row>
    <row r="31" spans="1:12" ht="16.5" customHeight="1" thickBot="1">
      <c r="A31" s="86" t="s">
        <v>233</v>
      </c>
      <c r="B31" s="2312"/>
      <c r="C31" s="2313"/>
      <c r="D31" s="2313"/>
      <c r="E31" s="2313"/>
      <c r="F31" s="2314"/>
      <c r="G31" s="75"/>
      <c r="H31" s="75"/>
      <c r="I31" s="75"/>
      <c r="J31" s="75"/>
      <c r="K31" s="75"/>
      <c r="L31" s="75"/>
    </row>
    <row r="32" spans="1:12" ht="16.5" customHeight="1">
      <c r="A32" s="2331" t="s">
        <v>234</v>
      </c>
      <c r="B32" s="2332"/>
      <c r="C32" s="2332"/>
      <c r="D32" s="2332"/>
      <c r="E32" s="2332"/>
      <c r="F32" s="2333"/>
      <c r="G32" s="75"/>
      <c r="H32" s="75"/>
      <c r="I32" s="75"/>
      <c r="J32" s="75"/>
      <c r="K32" s="75"/>
      <c r="L32" s="75"/>
    </row>
    <row r="33" spans="1:12" ht="48" thickBot="1">
      <c r="A33" s="87"/>
      <c r="B33" s="88" t="s">
        <v>76</v>
      </c>
      <c r="C33" s="88" t="s">
        <v>235</v>
      </c>
      <c r="D33" s="88" t="s">
        <v>236</v>
      </c>
      <c r="E33" s="89" t="s">
        <v>237</v>
      </c>
      <c r="F33" s="90" t="s">
        <v>238</v>
      </c>
      <c r="G33" s="75"/>
      <c r="H33" s="75"/>
      <c r="I33" s="75"/>
      <c r="J33" s="75"/>
      <c r="K33" s="75"/>
      <c r="L33" s="75"/>
    </row>
    <row r="34" spans="1:12" ht="14.25" customHeight="1">
      <c r="A34" s="91" t="s">
        <v>239</v>
      </c>
      <c r="B34" s="92">
        <f>SUM(B35:B39)</f>
        <v>0</v>
      </c>
      <c r="C34" s="93">
        <f>SUM(C35:C39)</f>
        <v>0</v>
      </c>
      <c r="D34" s="93">
        <f>SUM(D35:D39)</f>
        <v>0</v>
      </c>
      <c r="E34" s="93"/>
      <c r="F34" s="94"/>
      <c r="G34" s="75"/>
      <c r="H34" s="75"/>
      <c r="I34" s="75"/>
      <c r="J34" s="75"/>
      <c r="K34" s="75"/>
      <c r="L34" s="75"/>
    </row>
    <row r="35" spans="1:12" ht="14.25" customHeight="1">
      <c r="A35" s="91" t="s">
        <v>240</v>
      </c>
      <c r="B35" s="95">
        <f>D35+C35</f>
        <v>0</v>
      </c>
      <c r="C35" s="96"/>
      <c r="D35" s="96"/>
      <c r="E35" s="96"/>
      <c r="F35" s="97"/>
      <c r="G35" s="75"/>
      <c r="H35" s="75"/>
      <c r="I35" s="75"/>
      <c r="J35" s="75"/>
      <c r="K35" s="75"/>
      <c r="L35" s="75"/>
    </row>
    <row r="36" spans="1:12" ht="14.25" customHeight="1">
      <c r="A36" s="91" t="s">
        <v>241</v>
      </c>
      <c r="B36" s="95">
        <f>D36+C36</f>
        <v>0</v>
      </c>
      <c r="C36" s="96"/>
      <c r="D36" s="96"/>
      <c r="E36" s="96"/>
      <c r="F36" s="97"/>
      <c r="G36" s="75"/>
      <c r="H36" s="75"/>
      <c r="I36" s="75"/>
      <c r="J36" s="75"/>
      <c r="K36" s="75"/>
      <c r="L36" s="75"/>
    </row>
    <row r="37" spans="1:12" ht="14.25" customHeight="1">
      <c r="A37" s="91" t="s">
        <v>43</v>
      </c>
      <c r="B37" s="95">
        <f>D37+C37</f>
        <v>0</v>
      </c>
      <c r="C37" s="96"/>
      <c r="D37" s="96"/>
      <c r="E37" s="96"/>
      <c r="F37" s="97"/>
      <c r="G37" s="75"/>
      <c r="H37" s="75"/>
      <c r="I37" s="75"/>
      <c r="J37" s="75"/>
      <c r="K37" s="75"/>
      <c r="L37" s="75"/>
    </row>
    <row r="38" spans="1:12" ht="14.25" customHeight="1">
      <c r="A38" s="91" t="s">
        <v>75</v>
      </c>
      <c r="B38" s="95">
        <f>D38+C38</f>
        <v>0</v>
      </c>
      <c r="C38" s="96"/>
      <c r="D38" s="96"/>
      <c r="E38" s="96"/>
      <c r="F38" s="97"/>
      <c r="G38" s="75"/>
      <c r="H38" s="75"/>
      <c r="I38" s="75"/>
      <c r="J38" s="75"/>
      <c r="K38" s="75"/>
      <c r="L38" s="75"/>
    </row>
    <row r="39" spans="1:12" ht="14.25" customHeight="1" thickBot="1">
      <c r="A39" s="91" t="s">
        <v>41</v>
      </c>
      <c r="B39" s="98">
        <f>D39+C39</f>
        <v>0</v>
      </c>
      <c r="C39" s="99"/>
      <c r="D39" s="99"/>
      <c r="E39" s="99"/>
      <c r="F39" s="100"/>
      <c r="G39" s="75"/>
      <c r="H39" s="75"/>
      <c r="I39" s="75"/>
      <c r="J39" s="75"/>
      <c r="K39" s="75"/>
      <c r="L39" s="75"/>
    </row>
    <row r="40" spans="1:12" ht="14.25" customHeight="1" thickBot="1">
      <c r="A40" s="79"/>
      <c r="B40" s="101"/>
      <c r="C40" s="101"/>
      <c r="D40" s="102"/>
      <c r="E40" s="101"/>
      <c r="F40" s="103"/>
      <c r="G40" s="75"/>
      <c r="H40" s="75"/>
      <c r="I40" s="75"/>
      <c r="J40" s="75"/>
      <c r="K40" s="75"/>
      <c r="L40" s="75"/>
    </row>
    <row r="41" spans="1:12" ht="14.25" customHeight="1" thickBot="1">
      <c r="A41" s="79" t="s">
        <v>242</v>
      </c>
      <c r="B41" s="104" t="s">
        <v>820</v>
      </c>
      <c r="C41" s="101"/>
      <c r="D41" s="102"/>
      <c r="E41" s="101"/>
      <c r="F41" s="103"/>
      <c r="G41" s="75"/>
      <c r="H41" s="75"/>
      <c r="I41" s="75"/>
      <c r="J41" s="75"/>
      <c r="K41" s="75"/>
      <c r="L41" s="75"/>
    </row>
    <row r="42" spans="1:12" ht="14.25" customHeight="1" thickBot="1">
      <c r="A42" s="79" t="s">
        <v>243</v>
      </c>
      <c r="B42" s="104" t="s">
        <v>821</v>
      </c>
      <c r="C42" s="105"/>
      <c r="D42" s="106"/>
      <c r="E42" s="105"/>
      <c r="F42" s="107"/>
      <c r="G42" s="75"/>
      <c r="H42" s="75"/>
      <c r="I42" s="75"/>
      <c r="J42" s="75"/>
      <c r="K42" s="75"/>
      <c r="L42" s="75"/>
    </row>
    <row r="43" spans="1:12" ht="42.75" customHeight="1" thickBot="1">
      <c r="A43" s="2334" t="s">
        <v>244</v>
      </c>
      <c r="B43" s="2335"/>
      <c r="C43" s="108" t="s">
        <v>245</v>
      </c>
      <c r="D43" s="108" t="s">
        <v>246</v>
      </c>
      <c r="E43" s="108" t="s">
        <v>247</v>
      </c>
      <c r="F43" s="109" t="s">
        <v>248</v>
      </c>
      <c r="G43" s="75"/>
      <c r="H43" s="75"/>
      <c r="I43" s="75"/>
      <c r="J43" s="75"/>
      <c r="K43" s="75"/>
      <c r="L43" s="75"/>
    </row>
    <row r="44" spans="1:12" ht="16.5" thickBot="1">
      <c r="A44" s="2315" t="s">
        <v>249</v>
      </c>
      <c r="B44" s="2316"/>
      <c r="C44" s="111"/>
      <c r="D44" s="112"/>
      <c r="E44" s="113"/>
      <c r="F44" s="78"/>
      <c r="G44" s="75"/>
      <c r="H44" s="75"/>
      <c r="I44" s="75"/>
      <c r="J44" s="75"/>
      <c r="K44" s="75"/>
      <c r="L44" s="75"/>
    </row>
    <row r="45" spans="1:12" ht="16.5" thickBot="1">
      <c r="A45" s="2336" t="s">
        <v>250</v>
      </c>
      <c r="B45" s="2337"/>
      <c r="C45" s="114"/>
      <c r="D45" s="115"/>
      <c r="E45" s="113"/>
      <c r="F45" s="78"/>
      <c r="G45" s="75"/>
      <c r="H45" s="75"/>
      <c r="I45" s="75"/>
      <c r="J45" s="75"/>
      <c r="K45" s="75"/>
      <c r="L45" s="75"/>
    </row>
    <row r="46" spans="1:12" ht="17.25" customHeight="1" thickBot="1">
      <c r="A46" s="2338" t="s">
        <v>251</v>
      </c>
      <c r="B46" s="2339"/>
      <c r="C46" s="2339"/>
      <c r="D46" s="2339"/>
      <c r="E46" s="2339"/>
      <c r="F46" s="2340"/>
      <c r="G46" s="75"/>
      <c r="H46" s="75"/>
      <c r="I46" s="75"/>
      <c r="J46" s="75"/>
      <c r="K46" s="75"/>
      <c r="L46" s="75"/>
    </row>
    <row r="47" spans="1:12" ht="16.5" thickBot="1">
      <c r="A47" s="2315" t="s">
        <v>252</v>
      </c>
      <c r="B47" s="2316"/>
      <c r="C47" s="2317"/>
      <c r="D47" s="2318" t="s">
        <v>253</v>
      </c>
      <c r="E47" s="2319"/>
      <c r="F47" s="2320"/>
      <c r="G47" s="75"/>
      <c r="H47" s="75"/>
      <c r="I47" s="75"/>
      <c r="J47" s="75"/>
      <c r="K47" s="75"/>
      <c r="L47" s="75"/>
    </row>
    <row r="48" spans="1:12" ht="41.25" customHeight="1" thickBot="1">
      <c r="A48" s="2315" t="s">
        <v>254</v>
      </c>
      <c r="B48" s="2316"/>
      <c r="C48" s="2317"/>
      <c r="D48" s="2321"/>
      <c r="E48" s="2322"/>
      <c r="F48" s="2323"/>
      <c r="G48" s="75"/>
      <c r="H48" s="75"/>
      <c r="I48" s="75"/>
      <c r="J48" s="75"/>
      <c r="K48" s="75"/>
      <c r="L48" s="75"/>
    </row>
    <row r="49" spans="1:12" ht="19.5" thickBot="1">
      <c r="A49" s="116" t="s">
        <v>255</v>
      </c>
      <c r="B49" s="110"/>
      <c r="C49" s="2324" t="s">
        <v>256</v>
      </c>
      <c r="D49" s="2324"/>
      <c r="E49" s="2324"/>
      <c r="F49" s="2325"/>
      <c r="G49" s="75"/>
      <c r="H49" s="75"/>
      <c r="I49" s="75"/>
      <c r="J49" s="75"/>
      <c r="K49" s="75"/>
      <c r="L49" s="75"/>
    </row>
    <row r="50" spans="1:12" ht="38.25" thickBot="1">
      <c r="A50" s="117" t="s">
        <v>257</v>
      </c>
      <c r="B50" s="2326"/>
      <c r="C50" s="2327"/>
      <c r="D50" s="2327"/>
      <c r="E50" s="2327"/>
      <c r="F50" s="2328"/>
      <c r="G50" s="75"/>
      <c r="H50" s="75"/>
      <c r="I50" s="75"/>
      <c r="J50" s="75"/>
      <c r="K50" s="75"/>
      <c r="L50" s="75"/>
    </row>
    <row r="51" spans="1:12" ht="41.25" customHeight="1">
      <c r="A51" s="117"/>
      <c r="B51" s="118" t="s">
        <v>258</v>
      </c>
      <c r="C51" s="118" t="s">
        <v>259</v>
      </c>
      <c r="D51" s="118" t="s">
        <v>260</v>
      </c>
      <c r="E51" s="118" t="s">
        <v>261</v>
      </c>
      <c r="F51" s="119" t="s">
        <v>262</v>
      </c>
      <c r="G51" s="75"/>
      <c r="H51" s="75"/>
      <c r="I51" s="75"/>
      <c r="J51" s="75"/>
      <c r="K51" s="75"/>
      <c r="L51" s="75"/>
    </row>
    <row r="52" spans="1:12" ht="3" customHeight="1" hidden="1" thickBot="1">
      <c r="A52" s="120" t="s">
        <v>379</v>
      </c>
      <c r="B52" s="121"/>
      <c r="C52" s="122"/>
      <c r="D52" s="122"/>
      <c r="E52" s="122"/>
      <c r="F52" s="123"/>
      <c r="G52" s="75"/>
      <c r="H52" s="75"/>
      <c r="I52" s="75"/>
      <c r="J52" s="75"/>
      <c r="K52" s="75"/>
      <c r="L52" s="75"/>
    </row>
    <row r="53" spans="1:12" ht="36" customHeight="1">
      <c r="A53" s="124" t="s">
        <v>263</v>
      </c>
      <c r="B53" s="125"/>
      <c r="C53" s="125"/>
      <c r="D53" s="126"/>
      <c r="E53" s="127"/>
      <c r="F53" s="128"/>
      <c r="G53" s="75"/>
      <c r="H53" s="75"/>
      <c r="I53" s="75"/>
      <c r="J53" s="75"/>
      <c r="K53" s="75"/>
      <c r="L53" s="75"/>
    </row>
    <row r="54" spans="1:12" ht="15.75">
      <c r="A54" s="129" t="s">
        <v>179</v>
      </c>
      <c r="B54" s="2329" t="s">
        <v>264</v>
      </c>
      <c r="C54" s="2329"/>
      <c r="D54" s="2329"/>
      <c r="E54" s="2329"/>
      <c r="F54" s="2330"/>
      <c r="G54" s="75"/>
      <c r="H54" s="75"/>
      <c r="I54" s="75"/>
      <c r="J54" s="75"/>
      <c r="K54" s="75"/>
      <c r="L54" s="75"/>
    </row>
    <row r="55" spans="1:12" s="135" customFormat="1" ht="31.5" customHeight="1" thickBot="1">
      <c r="A55" s="130" t="s">
        <v>265</v>
      </c>
      <c r="B55" s="131"/>
      <c r="C55" s="132"/>
      <c r="D55" s="132"/>
      <c r="E55" s="132"/>
      <c r="F55" s="133"/>
      <c r="G55" s="134"/>
      <c r="H55" s="134"/>
      <c r="I55" s="134"/>
      <c r="J55" s="134"/>
      <c r="K55" s="134"/>
      <c r="L55" s="134"/>
    </row>
    <row r="56" spans="1:3" s="137" customFormat="1" ht="16.5" thickTop="1">
      <c r="A56" s="136"/>
      <c r="B56" s="136"/>
      <c r="C56" s="136"/>
    </row>
    <row r="57" spans="1:3" s="137" customFormat="1" ht="15.75">
      <c r="A57" s="136" t="s">
        <v>266</v>
      </c>
      <c r="B57" s="136"/>
      <c r="C57" s="136"/>
    </row>
    <row r="58" spans="1:3" s="137" customFormat="1" ht="15.75">
      <c r="A58" s="136" t="s">
        <v>267</v>
      </c>
      <c r="B58" s="136"/>
      <c r="C58" s="136"/>
    </row>
    <row r="59" spans="1:3" s="137" customFormat="1" ht="15.75">
      <c r="A59" s="136" t="s">
        <v>268</v>
      </c>
      <c r="B59" s="136"/>
      <c r="C59" s="136"/>
    </row>
    <row r="60" s="137" customFormat="1" ht="15.75"/>
    <row r="61" s="137" customFormat="1" ht="15.75"/>
    <row r="62" s="137" customFormat="1" ht="15.75"/>
    <row r="63" s="137" customFormat="1" ht="15.75"/>
    <row r="64" s="137" customFormat="1" ht="15.75"/>
    <row r="65" s="137" customFormat="1" ht="15.75"/>
    <row r="66" s="137" customFormat="1" ht="15.75"/>
    <row r="67" s="137" customFormat="1" ht="15.75"/>
    <row r="68" s="137" customFormat="1" ht="15.75"/>
    <row r="69" s="137" customFormat="1" ht="15.75"/>
    <row r="70" s="137" customFormat="1" ht="15.75"/>
    <row r="71" s="137" customFormat="1" ht="15.75"/>
    <row r="72" s="137" customFormat="1" ht="15.75"/>
    <row r="73" s="137" customFormat="1" ht="15.75"/>
    <row r="74" s="137" customFormat="1" ht="15.75"/>
    <row r="75" s="137" customFormat="1" ht="15.75"/>
    <row r="76" s="137" customFormat="1" ht="15.75"/>
    <row r="77" s="137" customFormat="1" ht="15.75"/>
    <row r="78" s="137" customFormat="1" ht="15.75"/>
    <row r="79" s="137" customFormat="1" ht="15.75"/>
    <row r="80" s="137" customFormat="1" ht="15.75"/>
    <row r="81" s="137" customFormat="1" ht="15.75"/>
    <row r="82" s="137" customFormat="1" ht="15.75"/>
  </sheetData>
  <sheetProtection password="D954" sheet="1" formatCells="0" formatColumns="0" formatRows="0"/>
  <protectedRanges>
    <protectedRange password="D815" sqref="B7:F10 A3 A5 B22:F31 C35:F39 B41:B42 C44:F45 D47:F48 B52:F52 B12:F19" name="Диапазон1"/>
  </protectedRanges>
  <mergeCells count="42">
    <mergeCell ref="A48:C48"/>
    <mergeCell ref="D48:F48"/>
    <mergeCell ref="C49:F49"/>
    <mergeCell ref="B50:F50"/>
    <mergeCell ref="B54:F54"/>
    <mergeCell ref="A32:F32"/>
    <mergeCell ref="A43:B43"/>
    <mergeCell ref="A44:B44"/>
    <mergeCell ref="A45:B45"/>
    <mergeCell ref="A46:F46"/>
    <mergeCell ref="A47:C47"/>
    <mergeCell ref="D47:F47"/>
    <mergeCell ref="B26:F26"/>
    <mergeCell ref="B27:F27"/>
    <mergeCell ref="B28:F28"/>
    <mergeCell ref="B29:F29"/>
    <mergeCell ref="B30:F30"/>
    <mergeCell ref="B31:F31"/>
    <mergeCell ref="B19:F19"/>
    <mergeCell ref="A20:F20"/>
    <mergeCell ref="B22:F22"/>
    <mergeCell ref="B23:F23"/>
    <mergeCell ref="B24:F24"/>
    <mergeCell ref="B25:F25"/>
    <mergeCell ref="B13:F13"/>
    <mergeCell ref="B14:F14"/>
    <mergeCell ref="B15:F15"/>
    <mergeCell ref="B16:F16"/>
    <mergeCell ref="B17:F17"/>
    <mergeCell ref="B18:F18"/>
    <mergeCell ref="B7:F7"/>
    <mergeCell ref="B8:F8"/>
    <mergeCell ref="B9:F9"/>
    <mergeCell ref="B10:F10"/>
    <mergeCell ref="A11:F11"/>
    <mergeCell ref="B12:F12"/>
    <mergeCell ref="A1:F1"/>
    <mergeCell ref="A2:F2"/>
    <mergeCell ref="A3:F3"/>
    <mergeCell ref="A4:F4"/>
    <mergeCell ref="A5:F5"/>
    <mergeCell ref="A6:F6"/>
  </mergeCells>
  <printOptions/>
  <pageMargins left="1.3779527559055118" right="0.3937007874015748" top="0.3937007874015748" bottom="0.3937007874015748" header="0" footer="0"/>
  <pageSetup fitToHeight="1" fitToWidth="1" horizontalDpi="600" verticalDpi="600" orientation="portrait" paperSize="9" scale="68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0">
    <tabColor rgb="FF00B050"/>
  </sheetPr>
  <dimension ref="A1:P95"/>
  <sheetViews>
    <sheetView showGridLines="0" view="pageBreakPreview" zoomScaleSheetLayoutView="100" zoomScalePageLayoutView="0" workbookViewId="0" topLeftCell="A1">
      <pane xSplit="3" ySplit="6" topLeftCell="D4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11" sqref="T11"/>
    </sheetView>
  </sheetViews>
  <sheetFormatPr defaultColWidth="9.140625" defaultRowHeight="12.75"/>
  <cols>
    <col min="1" max="1" width="3.7109375" style="1248" customWidth="1"/>
    <col min="2" max="2" width="27.8515625" style="1248" customWidth="1"/>
    <col min="3" max="3" width="18.28125" style="1248" customWidth="1"/>
    <col min="4" max="15" width="9.140625" style="1248" customWidth="1"/>
    <col min="16" max="16" width="9.140625" style="1249" customWidth="1"/>
    <col min="17" max="16384" width="9.140625" style="1248" customWidth="1"/>
  </cols>
  <sheetData>
    <row r="1" spans="1:15" ht="12.75" customHeight="1">
      <c r="A1" s="1253"/>
      <c r="B1" s="1254" t="s">
        <v>669</v>
      </c>
      <c r="C1" s="1255">
        <f>Анкета!A5</f>
        <v>0</v>
      </c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1253"/>
      <c r="O1" s="1253"/>
    </row>
    <row r="2" spans="1:15" ht="12" customHeight="1">
      <c r="A2" s="1256"/>
      <c r="B2" s="1257" t="s">
        <v>670</v>
      </c>
      <c r="C2" s="1256"/>
      <c r="D2" s="1253"/>
      <c r="E2" s="1253"/>
      <c r="F2" s="1253"/>
      <c r="G2" s="1253"/>
      <c r="H2" s="1253"/>
      <c r="I2" s="1253"/>
      <c r="J2" s="1253"/>
      <c r="K2" s="1253"/>
      <c r="L2" s="1253"/>
      <c r="M2" s="1253"/>
      <c r="N2" s="1253"/>
      <c r="O2" s="1253"/>
    </row>
    <row r="3" spans="1:15" ht="17.25" thickBot="1">
      <c r="A3" s="2549" t="s">
        <v>831</v>
      </c>
      <c r="B3" s="2549"/>
      <c r="C3" s="2549"/>
      <c r="D3" s="2549"/>
      <c r="E3" s="2549"/>
      <c r="F3" s="2549"/>
      <c r="G3" s="2549"/>
      <c r="H3" s="2549"/>
      <c r="I3" s="2549"/>
      <c r="J3" s="2549"/>
      <c r="K3" s="2549"/>
      <c r="L3" s="2549"/>
      <c r="M3" s="2549"/>
      <c r="N3" s="2549"/>
      <c r="O3" s="2549"/>
    </row>
    <row r="4" spans="1:16" ht="14.25" thickBot="1" thickTop="1">
      <c r="A4" s="2550" t="s">
        <v>671</v>
      </c>
      <c r="B4" s="2552" t="s">
        <v>672</v>
      </c>
      <c r="C4" s="2554" t="s">
        <v>673</v>
      </c>
      <c r="D4" s="2556" t="s">
        <v>674</v>
      </c>
      <c r="E4" s="2556"/>
      <c r="F4" s="2556"/>
      <c r="G4" s="2556"/>
      <c r="H4" s="2556"/>
      <c r="I4" s="2556"/>
      <c r="J4" s="2556"/>
      <c r="K4" s="2556"/>
      <c r="L4" s="2556"/>
      <c r="M4" s="2556"/>
      <c r="N4" s="2556"/>
      <c r="O4" s="2557"/>
      <c r="P4" s="2558"/>
    </row>
    <row r="5" spans="1:16" ht="46.5" customHeight="1">
      <c r="A5" s="2551"/>
      <c r="B5" s="2553"/>
      <c r="C5" s="2555"/>
      <c r="D5" s="1258" t="s">
        <v>3</v>
      </c>
      <c r="E5" s="1259" t="s">
        <v>4</v>
      </c>
      <c r="F5" s="1259" t="s">
        <v>5</v>
      </c>
      <c r="G5" s="1259" t="s">
        <v>6</v>
      </c>
      <c r="H5" s="1260" t="s">
        <v>7</v>
      </c>
      <c r="I5" s="1260" t="s">
        <v>8</v>
      </c>
      <c r="J5" s="1260" t="s">
        <v>9</v>
      </c>
      <c r="K5" s="1260" t="s">
        <v>10</v>
      </c>
      <c r="L5" s="1260" t="s">
        <v>11</v>
      </c>
      <c r="M5" s="1260" t="s">
        <v>12</v>
      </c>
      <c r="N5" s="1259" t="s">
        <v>13</v>
      </c>
      <c r="O5" s="1261" t="s">
        <v>14</v>
      </c>
      <c r="P5" s="2558"/>
    </row>
    <row r="6" spans="1:15" ht="13.5" thickBot="1">
      <c r="A6" s="1262">
        <v>1</v>
      </c>
      <c r="B6" s="1263">
        <f>+A6+1</f>
        <v>2</v>
      </c>
      <c r="C6" s="1263">
        <f>B6+1</f>
        <v>3</v>
      </c>
      <c r="D6" s="1263">
        <f aca="true" t="shared" si="0" ref="D6:O6">C6+1</f>
        <v>4</v>
      </c>
      <c r="E6" s="1263">
        <f t="shared" si="0"/>
        <v>5</v>
      </c>
      <c r="F6" s="1263">
        <f t="shared" si="0"/>
        <v>6</v>
      </c>
      <c r="G6" s="1263">
        <f t="shared" si="0"/>
        <v>7</v>
      </c>
      <c r="H6" s="1263">
        <f t="shared" si="0"/>
        <v>8</v>
      </c>
      <c r="I6" s="1263">
        <f t="shared" si="0"/>
        <v>9</v>
      </c>
      <c r="J6" s="1263">
        <f t="shared" si="0"/>
        <v>10</v>
      </c>
      <c r="K6" s="1263">
        <f t="shared" si="0"/>
        <v>11</v>
      </c>
      <c r="L6" s="1263">
        <f t="shared" si="0"/>
        <v>12</v>
      </c>
      <c r="M6" s="1263">
        <f t="shared" si="0"/>
        <v>13</v>
      </c>
      <c r="N6" s="1263">
        <f t="shared" si="0"/>
        <v>14</v>
      </c>
      <c r="O6" s="1264">
        <f t="shared" si="0"/>
        <v>15</v>
      </c>
    </row>
    <row r="7" spans="1:15" ht="38.25">
      <c r="A7" s="1265" t="s">
        <v>45</v>
      </c>
      <c r="B7" s="1266" t="s">
        <v>692</v>
      </c>
      <c r="C7" s="1267">
        <f>C8+C9</f>
        <v>0</v>
      </c>
      <c r="D7" s="1267">
        <f aca="true" t="shared" si="1" ref="D7:O7">D8+D9</f>
        <v>0</v>
      </c>
      <c r="E7" s="1267">
        <f t="shared" si="1"/>
        <v>0</v>
      </c>
      <c r="F7" s="1267">
        <f t="shared" si="1"/>
        <v>0</v>
      </c>
      <c r="G7" s="1267">
        <f t="shared" si="1"/>
        <v>0</v>
      </c>
      <c r="H7" s="1267">
        <f t="shared" si="1"/>
        <v>0</v>
      </c>
      <c r="I7" s="1267">
        <f t="shared" si="1"/>
        <v>0</v>
      </c>
      <c r="J7" s="1267">
        <f t="shared" si="1"/>
        <v>0</v>
      </c>
      <c r="K7" s="1267">
        <f t="shared" si="1"/>
        <v>0</v>
      </c>
      <c r="L7" s="1267">
        <f t="shared" si="1"/>
        <v>0</v>
      </c>
      <c r="M7" s="1267">
        <f t="shared" si="1"/>
        <v>0</v>
      </c>
      <c r="N7" s="1267">
        <f t="shared" si="1"/>
        <v>0</v>
      </c>
      <c r="O7" s="1268">
        <f t="shared" si="1"/>
        <v>0</v>
      </c>
    </row>
    <row r="8" spans="1:15" ht="12.75">
      <c r="A8" s="1269"/>
      <c r="B8" s="1270" t="s">
        <v>675</v>
      </c>
      <c r="C8" s="1271">
        <f aca="true" t="shared" si="2" ref="C8:O8">C17+C28+C34+C46+C57</f>
        <v>0</v>
      </c>
      <c r="D8" s="1271">
        <f t="shared" si="2"/>
        <v>0</v>
      </c>
      <c r="E8" s="1271">
        <f t="shared" si="2"/>
        <v>0</v>
      </c>
      <c r="F8" s="1271">
        <f t="shared" si="2"/>
        <v>0</v>
      </c>
      <c r="G8" s="1271">
        <f t="shared" si="2"/>
        <v>0</v>
      </c>
      <c r="H8" s="1271">
        <f t="shared" si="2"/>
        <v>0</v>
      </c>
      <c r="I8" s="1271">
        <f t="shared" si="2"/>
        <v>0</v>
      </c>
      <c r="J8" s="1271">
        <f t="shared" si="2"/>
        <v>0</v>
      </c>
      <c r="K8" s="1271">
        <f t="shared" si="2"/>
        <v>0</v>
      </c>
      <c r="L8" s="1271">
        <f t="shared" si="2"/>
        <v>0</v>
      </c>
      <c r="M8" s="1271">
        <f t="shared" si="2"/>
        <v>0</v>
      </c>
      <c r="N8" s="1271">
        <f t="shared" si="2"/>
        <v>0</v>
      </c>
      <c r="O8" s="1272">
        <f t="shared" si="2"/>
        <v>0</v>
      </c>
    </row>
    <row r="9" spans="1:15" ht="12.75">
      <c r="A9" s="1269"/>
      <c r="B9" s="1270" t="s">
        <v>676</v>
      </c>
      <c r="C9" s="1271">
        <f>SUM(C10:C14)</f>
        <v>0</v>
      </c>
      <c r="D9" s="1271">
        <f>SUM(D10:D14)</f>
        <v>0</v>
      </c>
      <c r="E9" s="1271">
        <f aca="true" t="shared" si="3" ref="E9:O9">SUM(E10:E14)</f>
        <v>0</v>
      </c>
      <c r="F9" s="1271">
        <f t="shared" si="3"/>
        <v>0</v>
      </c>
      <c r="G9" s="1271">
        <f t="shared" si="3"/>
        <v>0</v>
      </c>
      <c r="H9" s="1271">
        <f t="shared" si="3"/>
        <v>0</v>
      </c>
      <c r="I9" s="1271">
        <f t="shared" si="3"/>
        <v>0</v>
      </c>
      <c r="J9" s="1271">
        <f t="shared" si="3"/>
        <v>0</v>
      </c>
      <c r="K9" s="1271">
        <f t="shared" si="3"/>
        <v>0</v>
      </c>
      <c r="L9" s="1271">
        <f t="shared" si="3"/>
        <v>0</v>
      </c>
      <c r="M9" s="1271">
        <f t="shared" si="3"/>
        <v>0</v>
      </c>
      <c r="N9" s="1271">
        <f t="shared" si="3"/>
        <v>0</v>
      </c>
      <c r="O9" s="1272">
        <f t="shared" si="3"/>
        <v>0</v>
      </c>
    </row>
    <row r="10" spans="1:15" ht="12.75">
      <c r="A10" s="1269"/>
      <c r="B10" s="1270" t="s">
        <v>677</v>
      </c>
      <c r="C10" s="1271">
        <f aca="true" t="shared" si="4" ref="C10:O10">C22+C39+C51+C62</f>
        <v>0</v>
      </c>
      <c r="D10" s="1271">
        <f t="shared" si="4"/>
        <v>0</v>
      </c>
      <c r="E10" s="1271">
        <f t="shared" si="4"/>
        <v>0</v>
      </c>
      <c r="F10" s="1271">
        <f t="shared" si="4"/>
        <v>0</v>
      </c>
      <c r="G10" s="1271">
        <f t="shared" si="4"/>
        <v>0</v>
      </c>
      <c r="H10" s="1271">
        <f t="shared" si="4"/>
        <v>0</v>
      </c>
      <c r="I10" s="1271">
        <f t="shared" si="4"/>
        <v>0</v>
      </c>
      <c r="J10" s="1271">
        <f t="shared" si="4"/>
        <v>0</v>
      </c>
      <c r="K10" s="1271">
        <f t="shared" si="4"/>
        <v>0</v>
      </c>
      <c r="L10" s="1271">
        <f t="shared" si="4"/>
        <v>0</v>
      </c>
      <c r="M10" s="1271">
        <f t="shared" si="4"/>
        <v>0</v>
      </c>
      <c r="N10" s="1271">
        <f t="shared" si="4"/>
        <v>0</v>
      </c>
      <c r="O10" s="1272">
        <f t="shared" si="4"/>
        <v>0</v>
      </c>
    </row>
    <row r="11" spans="1:15" ht="12.75">
      <c r="A11" s="1269"/>
      <c r="B11" s="1270" t="s">
        <v>678</v>
      </c>
      <c r="C11" s="1271">
        <f aca="true" t="shared" si="5" ref="C11:O11">C23+C40+C52+C63</f>
        <v>0</v>
      </c>
      <c r="D11" s="1271">
        <f t="shared" si="5"/>
        <v>0</v>
      </c>
      <c r="E11" s="1271">
        <f t="shared" si="5"/>
        <v>0</v>
      </c>
      <c r="F11" s="1271">
        <f t="shared" si="5"/>
        <v>0</v>
      </c>
      <c r="G11" s="1271">
        <f t="shared" si="5"/>
        <v>0</v>
      </c>
      <c r="H11" s="1271">
        <f t="shared" si="5"/>
        <v>0</v>
      </c>
      <c r="I11" s="1271">
        <f t="shared" si="5"/>
        <v>0</v>
      </c>
      <c r="J11" s="1271">
        <f t="shared" si="5"/>
        <v>0</v>
      </c>
      <c r="K11" s="1271">
        <f t="shared" si="5"/>
        <v>0</v>
      </c>
      <c r="L11" s="1271">
        <f t="shared" si="5"/>
        <v>0</v>
      </c>
      <c r="M11" s="1271">
        <f t="shared" si="5"/>
        <v>0</v>
      </c>
      <c r="N11" s="1271">
        <f t="shared" si="5"/>
        <v>0</v>
      </c>
      <c r="O11" s="1272">
        <f t="shared" si="5"/>
        <v>0</v>
      </c>
    </row>
    <row r="12" spans="1:15" ht="12.75">
      <c r="A12" s="1269"/>
      <c r="B12" s="1270" t="s">
        <v>679</v>
      </c>
      <c r="C12" s="1271">
        <f aca="true" t="shared" si="6" ref="C12:O12">C24+C41+C53+C64</f>
        <v>0</v>
      </c>
      <c r="D12" s="1271">
        <f t="shared" si="6"/>
        <v>0</v>
      </c>
      <c r="E12" s="1271">
        <f t="shared" si="6"/>
        <v>0</v>
      </c>
      <c r="F12" s="1271">
        <f t="shared" si="6"/>
        <v>0</v>
      </c>
      <c r="G12" s="1271">
        <f t="shared" si="6"/>
        <v>0</v>
      </c>
      <c r="H12" s="1271">
        <f t="shared" si="6"/>
        <v>0</v>
      </c>
      <c r="I12" s="1271">
        <f t="shared" si="6"/>
        <v>0</v>
      </c>
      <c r="J12" s="1271">
        <f t="shared" si="6"/>
        <v>0</v>
      </c>
      <c r="K12" s="1271">
        <f t="shared" si="6"/>
        <v>0</v>
      </c>
      <c r="L12" s="1271">
        <f t="shared" si="6"/>
        <v>0</v>
      </c>
      <c r="M12" s="1271">
        <f t="shared" si="6"/>
        <v>0</v>
      </c>
      <c r="N12" s="1271">
        <f t="shared" si="6"/>
        <v>0</v>
      </c>
      <c r="O12" s="1272">
        <f t="shared" si="6"/>
        <v>0</v>
      </c>
    </row>
    <row r="13" spans="1:16" ht="12.75">
      <c r="A13" s="1269"/>
      <c r="B13" s="1270" t="s">
        <v>680</v>
      </c>
      <c r="C13" s="1271">
        <f aca="true" t="shared" si="7" ref="C13:O13">C25+C42+C54+C65</f>
        <v>0</v>
      </c>
      <c r="D13" s="1271">
        <f t="shared" si="7"/>
        <v>0</v>
      </c>
      <c r="E13" s="1271">
        <f t="shared" si="7"/>
        <v>0</v>
      </c>
      <c r="F13" s="1271">
        <f t="shared" si="7"/>
        <v>0</v>
      </c>
      <c r="G13" s="1271">
        <f t="shared" si="7"/>
        <v>0</v>
      </c>
      <c r="H13" s="1271">
        <f t="shared" si="7"/>
        <v>0</v>
      </c>
      <c r="I13" s="1271">
        <f t="shared" si="7"/>
        <v>0</v>
      </c>
      <c r="J13" s="1271">
        <f t="shared" si="7"/>
        <v>0</v>
      </c>
      <c r="K13" s="1271">
        <f t="shared" si="7"/>
        <v>0</v>
      </c>
      <c r="L13" s="1271">
        <f t="shared" si="7"/>
        <v>0</v>
      </c>
      <c r="M13" s="1271">
        <f t="shared" si="7"/>
        <v>0</v>
      </c>
      <c r="N13" s="1271">
        <f t="shared" si="7"/>
        <v>0</v>
      </c>
      <c r="O13" s="1272">
        <f t="shared" si="7"/>
        <v>0</v>
      </c>
      <c r="P13" s="1250"/>
    </row>
    <row r="14" spans="1:16" ht="13.5" thickBot="1">
      <c r="A14" s="1273"/>
      <c r="B14" s="1274" t="s">
        <v>681</v>
      </c>
      <c r="C14" s="1275">
        <f>C43</f>
        <v>0</v>
      </c>
      <c r="D14" s="1275">
        <f>D43</f>
        <v>0</v>
      </c>
      <c r="E14" s="1275">
        <f aca="true" t="shared" si="8" ref="E14:O14">E43</f>
        <v>0</v>
      </c>
      <c r="F14" s="1275">
        <f t="shared" si="8"/>
        <v>0</v>
      </c>
      <c r="G14" s="1275">
        <f t="shared" si="8"/>
        <v>0</v>
      </c>
      <c r="H14" s="1275">
        <f t="shared" si="8"/>
        <v>0</v>
      </c>
      <c r="I14" s="1275">
        <f t="shared" si="8"/>
        <v>0</v>
      </c>
      <c r="J14" s="1275">
        <f t="shared" si="8"/>
        <v>0</v>
      </c>
      <c r="K14" s="1275">
        <f t="shared" si="8"/>
        <v>0</v>
      </c>
      <c r="L14" s="1275">
        <f t="shared" si="8"/>
        <v>0</v>
      </c>
      <c r="M14" s="1275">
        <f t="shared" si="8"/>
        <v>0</v>
      </c>
      <c r="N14" s="1275">
        <f t="shared" si="8"/>
        <v>0</v>
      </c>
      <c r="O14" s="1276">
        <f t="shared" si="8"/>
        <v>0</v>
      </c>
      <c r="P14" s="1250"/>
    </row>
    <row r="15" spans="1:16" ht="13.5" thickTop="1">
      <c r="A15" s="1277" t="s">
        <v>67</v>
      </c>
      <c r="B15" s="1278" t="s">
        <v>682</v>
      </c>
      <c r="C15" s="1279"/>
      <c r="D15" s="1280"/>
      <c r="E15" s="1280"/>
      <c r="F15" s="1280"/>
      <c r="G15" s="1280"/>
      <c r="H15" s="1280"/>
      <c r="I15" s="1280"/>
      <c r="J15" s="1280"/>
      <c r="K15" s="1280"/>
      <c r="L15" s="1280"/>
      <c r="M15" s="1280"/>
      <c r="N15" s="1280"/>
      <c r="O15" s="1281"/>
      <c r="P15" s="1250"/>
    </row>
    <row r="16" spans="1:16" ht="12.75">
      <c r="A16" s="1269"/>
      <c r="B16" s="1282" t="s">
        <v>683</v>
      </c>
      <c r="C16" s="1283">
        <f>C17+C21</f>
        <v>0</v>
      </c>
      <c r="D16" s="1283">
        <f>D17+D21</f>
        <v>0</v>
      </c>
      <c r="E16" s="1283">
        <f aca="true" t="shared" si="9" ref="E16:O16">E17+E21</f>
        <v>0</v>
      </c>
      <c r="F16" s="1283">
        <f t="shared" si="9"/>
        <v>0</v>
      </c>
      <c r="G16" s="1283">
        <f t="shared" si="9"/>
        <v>0</v>
      </c>
      <c r="H16" s="1283">
        <f t="shared" si="9"/>
        <v>0</v>
      </c>
      <c r="I16" s="1283">
        <f t="shared" si="9"/>
        <v>0</v>
      </c>
      <c r="J16" s="1283">
        <f t="shared" si="9"/>
        <v>0</v>
      </c>
      <c r="K16" s="1283">
        <f t="shared" si="9"/>
        <v>0</v>
      </c>
      <c r="L16" s="1283">
        <f t="shared" si="9"/>
        <v>0</v>
      </c>
      <c r="M16" s="1283">
        <f t="shared" si="9"/>
        <v>0</v>
      </c>
      <c r="N16" s="1283">
        <f t="shared" si="9"/>
        <v>0</v>
      </c>
      <c r="O16" s="1284">
        <f t="shared" si="9"/>
        <v>0</v>
      </c>
      <c r="P16" s="1250"/>
    </row>
    <row r="17" spans="1:16" ht="12.75">
      <c r="A17" s="1269"/>
      <c r="B17" s="1270" t="s">
        <v>684</v>
      </c>
      <c r="C17" s="1283">
        <f>C18+C19</f>
        <v>0</v>
      </c>
      <c r="D17" s="1283">
        <f>D18+D19+D20</f>
        <v>0</v>
      </c>
      <c r="E17" s="1283">
        <f aca="true" t="shared" si="10" ref="E17:O17">E18+E19+E20</f>
        <v>0</v>
      </c>
      <c r="F17" s="1283">
        <f t="shared" si="10"/>
        <v>0</v>
      </c>
      <c r="G17" s="1283">
        <f t="shared" si="10"/>
        <v>0</v>
      </c>
      <c r="H17" s="1283">
        <f t="shared" si="10"/>
        <v>0</v>
      </c>
      <c r="I17" s="1283">
        <f t="shared" si="10"/>
        <v>0</v>
      </c>
      <c r="J17" s="1283">
        <f t="shared" si="10"/>
        <v>0</v>
      </c>
      <c r="K17" s="1283">
        <f t="shared" si="10"/>
        <v>0</v>
      </c>
      <c r="L17" s="1283">
        <f t="shared" si="10"/>
        <v>0</v>
      </c>
      <c r="M17" s="1283">
        <f t="shared" si="10"/>
        <v>0</v>
      </c>
      <c r="N17" s="1283">
        <f t="shared" si="10"/>
        <v>0</v>
      </c>
      <c r="O17" s="1284">
        <f t="shared" si="10"/>
        <v>0</v>
      </c>
      <c r="P17" s="1250"/>
    </row>
    <row r="18" spans="1:16" ht="12.75">
      <c r="A18" s="1269"/>
      <c r="B18" s="1285" t="s">
        <v>347</v>
      </c>
      <c r="C18" s="1283">
        <f>MAX(D18:O18)</f>
        <v>0</v>
      </c>
      <c r="D18" s="1286"/>
      <c r="E18" s="1286"/>
      <c r="F18" s="1286"/>
      <c r="G18" s="1286"/>
      <c r="H18" s="1286"/>
      <c r="I18" s="1286"/>
      <c r="J18" s="1286"/>
      <c r="K18" s="1286"/>
      <c r="L18" s="1286"/>
      <c r="M18" s="1286"/>
      <c r="N18" s="1286"/>
      <c r="O18" s="1287"/>
      <c r="P18" s="1250">
        <f>12-COUNTBLANK(D18:O18)</f>
        <v>0</v>
      </c>
    </row>
    <row r="19" spans="1:16" ht="12.75">
      <c r="A19" s="1269"/>
      <c r="B19" s="1285" t="s">
        <v>690</v>
      </c>
      <c r="C19" s="1283">
        <f>MAX(D19:O19)</f>
        <v>0</v>
      </c>
      <c r="D19" s="1286"/>
      <c r="E19" s="1286"/>
      <c r="F19" s="1286"/>
      <c r="G19" s="1286"/>
      <c r="H19" s="1286"/>
      <c r="I19" s="1286"/>
      <c r="J19" s="1286"/>
      <c r="K19" s="1286"/>
      <c r="L19" s="1286"/>
      <c r="M19" s="1286"/>
      <c r="N19" s="1286"/>
      <c r="O19" s="1287"/>
      <c r="P19" s="1250">
        <f>12-COUNTBLANK(D19:O19)</f>
        <v>0</v>
      </c>
    </row>
    <row r="20" spans="1:16" ht="12.75">
      <c r="A20" s="1269"/>
      <c r="B20" s="1285" t="s">
        <v>691</v>
      </c>
      <c r="C20" s="1283">
        <f>MAX(D20:O20)</f>
        <v>0</v>
      </c>
      <c r="D20" s="1286"/>
      <c r="E20" s="1286"/>
      <c r="F20" s="1286"/>
      <c r="G20" s="1286"/>
      <c r="H20" s="1286"/>
      <c r="I20" s="1286"/>
      <c r="J20" s="1286"/>
      <c r="K20" s="1286"/>
      <c r="L20" s="1286"/>
      <c r="M20" s="1286"/>
      <c r="N20" s="1286"/>
      <c r="O20" s="1287"/>
      <c r="P20" s="1250">
        <f>12-COUNTBLANK(D20:O20)</f>
        <v>0</v>
      </c>
    </row>
    <row r="21" spans="1:16" ht="12.75">
      <c r="A21" s="1269"/>
      <c r="B21" s="1270" t="s">
        <v>676</v>
      </c>
      <c r="C21" s="1283">
        <f aca="true" t="shared" si="11" ref="C21:O21">SUM(C22:C25)</f>
        <v>0</v>
      </c>
      <c r="D21" s="1283">
        <f t="shared" si="11"/>
        <v>0</v>
      </c>
      <c r="E21" s="1283">
        <f t="shared" si="11"/>
        <v>0</v>
      </c>
      <c r="F21" s="1283">
        <f t="shared" si="11"/>
        <v>0</v>
      </c>
      <c r="G21" s="1283">
        <f t="shared" si="11"/>
        <v>0</v>
      </c>
      <c r="H21" s="1283">
        <f t="shared" si="11"/>
        <v>0</v>
      </c>
      <c r="I21" s="1283">
        <f t="shared" si="11"/>
        <v>0</v>
      </c>
      <c r="J21" s="1283">
        <f t="shared" si="11"/>
        <v>0</v>
      </c>
      <c r="K21" s="1283">
        <f t="shared" si="11"/>
        <v>0</v>
      </c>
      <c r="L21" s="1283">
        <f t="shared" si="11"/>
        <v>0</v>
      </c>
      <c r="M21" s="1283">
        <f t="shared" si="11"/>
        <v>0</v>
      </c>
      <c r="N21" s="1283">
        <f t="shared" si="11"/>
        <v>0</v>
      </c>
      <c r="O21" s="1284">
        <f t="shared" si="11"/>
        <v>0</v>
      </c>
      <c r="P21" s="1250"/>
    </row>
    <row r="22" spans="1:16" ht="12.75">
      <c r="A22" s="1269"/>
      <c r="B22" s="1270" t="s">
        <v>677</v>
      </c>
      <c r="C22" s="1283">
        <f>MAX(D22:O22)</f>
        <v>0</v>
      </c>
      <c r="D22" s="1288"/>
      <c r="E22" s="1288"/>
      <c r="F22" s="1288"/>
      <c r="G22" s="1288"/>
      <c r="H22" s="1288"/>
      <c r="I22" s="1288"/>
      <c r="J22" s="1288"/>
      <c r="K22" s="1288"/>
      <c r="L22" s="1288"/>
      <c r="M22" s="1288"/>
      <c r="N22" s="1288"/>
      <c r="O22" s="1289"/>
      <c r="P22" s="1250">
        <f>12-COUNTBLANK(D22:O22)</f>
        <v>0</v>
      </c>
    </row>
    <row r="23" spans="1:16" ht="12.75">
      <c r="A23" s="1269"/>
      <c r="B23" s="1270" t="s">
        <v>678</v>
      </c>
      <c r="C23" s="1283">
        <f>MAX(D23:O23)</f>
        <v>0</v>
      </c>
      <c r="D23" s="1288"/>
      <c r="E23" s="1288"/>
      <c r="F23" s="1288"/>
      <c r="G23" s="1288"/>
      <c r="H23" s="1288"/>
      <c r="I23" s="1288"/>
      <c r="J23" s="1288"/>
      <c r="K23" s="1288"/>
      <c r="L23" s="1288"/>
      <c r="M23" s="1288"/>
      <c r="N23" s="1288"/>
      <c r="O23" s="1289"/>
      <c r="P23" s="1250">
        <f>12-COUNTBLANK(D23:O23)</f>
        <v>0</v>
      </c>
    </row>
    <row r="24" spans="1:16" ht="12.75">
      <c r="A24" s="1269"/>
      <c r="B24" s="1270" t="s">
        <v>679</v>
      </c>
      <c r="C24" s="1283">
        <f>MAX(D24:O24)</f>
        <v>0</v>
      </c>
      <c r="D24" s="1288"/>
      <c r="E24" s="1288"/>
      <c r="F24" s="1288"/>
      <c r="G24" s="1288"/>
      <c r="H24" s="1288"/>
      <c r="I24" s="1288"/>
      <c r="J24" s="1288"/>
      <c r="K24" s="1288"/>
      <c r="L24" s="1288"/>
      <c r="M24" s="1288"/>
      <c r="N24" s="1288"/>
      <c r="O24" s="1289"/>
      <c r="P24" s="1250">
        <f>12-COUNTBLANK(D24:O24)</f>
        <v>0</v>
      </c>
    </row>
    <row r="25" spans="1:16" ht="13.5" thickBot="1">
      <c r="A25" s="1290"/>
      <c r="B25" s="1291" t="s">
        <v>680</v>
      </c>
      <c r="C25" s="1292">
        <f>MAX(D25:O25)</f>
        <v>0</v>
      </c>
      <c r="D25" s="1293"/>
      <c r="E25" s="1293"/>
      <c r="F25" s="1293"/>
      <c r="G25" s="1293"/>
      <c r="H25" s="1293"/>
      <c r="I25" s="1293"/>
      <c r="J25" s="1293"/>
      <c r="K25" s="1293"/>
      <c r="L25" s="1293"/>
      <c r="M25" s="1293"/>
      <c r="N25" s="1293"/>
      <c r="O25" s="1294"/>
      <c r="P25" s="1250">
        <f>12-COUNTBLANK(D25:O25)</f>
        <v>0</v>
      </c>
    </row>
    <row r="26" spans="1:16" ht="12.75">
      <c r="A26" s="1265" t="s">
        <v>68</v>
      </c>
      <c r="B26" s="1295" t="s">
        <v>682</v>
      </c>
      <c r="C26" s="1296"/>
      <c r="D26" s="1296"/>
      <c r="E26" s="1296"/>
      <c r="F26" s="1296"/>
      <c r="G26" s="1296"/>
      <c r="H26" s="1296"/>
      <c r="I26" s="1296"/>
      <c r="J26" s="1296"/>
      <c r="K26" s="1296"/>
      <c r="L26" s="1296"/>
      <c r="M26" s="1296"/>
      <c r="N26" s="1296"/>
      <c r="O26" s="1297"/>
      <c r="P26" s="1250"/>
    </row>
    <row r="27" spans="1:16" ht="12.75">
      <c r="A27" s="1269"/>
      <c r="B27" s="1282" t="s">
        <v>549</v>
      </c>
      <c r="C27" s="1283">
        <f>C28</f>
        <v>0</v>
      </c>
      <c r="D27" s="1283">
        <f>D28</f>
        <v>0</v>
      </c>
      <c r="E27" s="1283">
        <f>E28</f>
        <v>0</v>
      </c>
      <c r="F27" s="1283">
        <f>F28</f>
        <v>0</v>
      </c>
      <c r="G27" s="1283">
        <f aca="true" t="shared" si="12" ref="G27:N27">G28</f>
        <v>0</v>
      </c>
      <c r="H27" s="1283">
        <f t="shared" si="12"/>
        <v>0</v>
      </c>
      <c r="I27" s="1283">
        <f t="shared" si="12"/>
        <v>0</v>
      </c>
      <c r="J27" s="1283">
        <f t="shared" si="12"/>
        <v>0</v>
      </c>
      <c r="K27" s="1283">
        <f t="shared" si="12"/>
        <v>0</v>
      </c>
      <c r="L27" s="1283">
        <f t="shared" si="12"/>
        <v>0</v>
      </c>
      <c r="M27" s="1283">
        <f t="shared" si="12"/>
        <v>0</v>
      </c>
      <c r="N27" s="1283">
        <f t="shared" si="12"/>
        <v>0</v>
      </c>
      <c r="O27" s="1284">
        <f>O28</f>
        <v>0</v>
      </c>
      <c r="P27" s="1250"/>
    </row>
    <row r="28" spans="1:16" ht="12.75">
      <c r="A28" s="1269"/>
      <c r="B28" s="1270" t="s">
        <v>684</v>
      </c>
      <c r="C28" s="1283">
        <f>C29+C30</f>
        <v>0</v>
      </c>
      <c r="D28" s="1283">
        <f>D29+D30+D31</f>
        <v>0</v>
      </c>
      <c r="E28" s="1283">
        <f aca="true" t="shared" si="13" ref="E28:O28">E29+E30+E31</f>
        <v>0</v>
      </c>
      <c r="F28" s="1283">
        <f t="shared" si="13"/>
        <v>0</v>
      </c>
      <c r="G28" s="1283">
        <f t="shared" si="13"/>
        <v>0</v>
      </c>
      <c r="H28" s="1283">
        <f t="shared" si="13"/>
        <v>0</v>
      </c>
      <c r="I28" s="1283">
        <f t="shared" si="13"/>
        <v>0</v>
      </c>
      <c r="J28" s="1283">
        <f t="shared" si="13"/>
        <v>0</v>
      </c>
      <c r="K28" s="1283">
        <f t="shared" si="13"/>
        <v>0</v>
      </c>
      <c r="L28" s="1283">
        <f t="shared" si="13"/>
        <v>0</v>
      </c>
      <c r="M28" s="1283">
        <f t="shared" si="13"/>
        <v>0</v>
      </c>
      <c r="N28" s="1283">
        <f t="shared" si="13"/>
        <v>0</v>
      </c>
      <c r="O28" s="1284">
        <f t="shared" si="13"/>
        <v>0</v>
      </c>
      <c r="P28" s="1250"/>
    </row>
    <row r="29" spans="1:16" ht="12.75">
      <c r="A29" s="1269"/>
      <c r="B29" s="1285" t="s">
        <v>347</v>
      </c>
      <c r="C29" s="1283">
        <f>MAX(D29:O29)</f>
        <v>0</v>
      </c>
      <c r="D29" s="1288"/>
      <c r="E29" s="1288"/>
      <c r="F29" s="1288"/>
      <c r="G29" s="1288"/>
      <c r="H29" s="1288"/>
      <c r="I29" s="1288"/>
      <c r="J29" s="1288"/>
      <c r="K29" s="1288"/>
      <c r="L29" s="1288"/>
      <c r="M29" s="1288"/>
      <c r="N29" s="1288"/>
      <c r="O29" s="1289"/>
      <c r="P29" s="1250">
        <f>12-COUNTBLANK(D29:O29)</f>
        <v>0</v>
      </c>
    </row>
    <row r="30" spans="1:16" ht="12.75">
      <c r="A30" s="1269"/>
      <c r="B30" s="1285" t="s">
        <v>690</v>
      </c>
      <c r="C30" s="1283">
        <f>MAX(D30:O30)</f>
        <v>0</v>
      </c>
      <c r="D30" s="1288"/>
      <c r="E30" s="1288"/>
      <c r="F30" s="1288"/>
      <c r="G30" s="1288"/>
      <c r="H30" s="1288"/>
      <c r="I30" s="1288"/>
      <c r="J30" s="1288"/>
      <c r="K30" s="1288"/>
      <c r="L30" s="1288"/>
      <c r="M30" s="1288"/>
      <c r="N30" s="1288"/>
      <c r="O30" s="1289"/>
      <c r="P30" s="1250">
        <f>12-COUNTBLANK(D30:O30)</f>
        <v>0</v>
      </c>
    </row>
    <row r="31" spans="1:16" ht="13.5" thickBot="1">
      <c r="A31" s="1298"/>
      <c r="B31" s="1299" t="s">
        <v>691</v>
      </c>
      <c r="C31" s="1300">
        <f>MAX(D31:O31)</f>
        <v>0</v>
      </c>
      <c r="D31" s="1301"/>
      <c r="E31" s="1301"/>
      <c r="F31" s="1301"/>
      <c r="G31" s="1301"/>
      <c r="H31" s="1301"/>
      <c r="I31" s="1301"/>
      <c r="J31" s="1301"/>
      <c r="K31" s="1301"/>
      <c r="L31" s="1301"/>
      <c r="M31" s="1301"/>
      <c r="N31" s="1301"/>
      <c r="O31" s="1302"/>
      <c r="P31" s="1250">
        <f>12-COUNTBLANK(D31:O31)</f>
        <v>0</v>
      </c>
    </row>
    <row r="32" spans="1:16" ht="12.75">
      <c r="A32" s="1277" t="s">
        <v>69</v>
      </c>
      <c r="B32" s="1278" t="s">
        <v>682</v>
      </c>
      <c r="C32" s="1279"/>
      <c r="D32" s="1279"/>
      <c r="E32" s="1279"/>
      <c r="F32" s="1279"/>
      <c r="G32" s="1279"/>
      <c r="H32" s="1279"/>
      <c r="I32" s="1279"/>
      <c r="J32" s="1279"/>
      <c r="K32" s="1279"/>
      <c r="L32" s="1279"/>
      <c r="M32" s="1279"/>
      <c r="N32" s="1279"/>
      <c r="O32" s="1303"/>
      <c r="P32" s="1250"/>
    </row>
    <row r="33" spans="1:16" ht="12.75">
      <c r="A33" s="1269"/>
      <c r="B33" s="1282" t="s">
        <v>685</v>
      </c>
      <c r="C33" s="1283">
        <f>C34+C38</f>
        <v>0</v>
      </c>
      <c r="D33" s="1283">
        <f aca="true" t="shared" si="14" ref="D33:O33">D34+D38</f>
        <v>0</v>
      </c>
      <c r="E33" s="1283">
        <f t="shared" si="14"/>
        <v>0</v>
      </c>
      <c r="F33" s="1283">
        <f t="shared" si="14"/>
        <v>0</v>
      </c>
      <c r="G33" s="1283">
        <f t="shared" si="14"/>
        <v>0</v>
      </c>
      <c r="H33" s="1283">
        <f t="shared" si="14"/>
        <v>0</v>
      </c>
      <c r="I33" s="1283">
        <f t="shared" si="14"/>
        <v>0</v>
      </c>
      <c r="J33" s="1283">
        <f t="shared" si="14"/>
        <v>0</v>
      </c>
      <c r="K33" s="1283">
        <f t="shared" si="14"/>
        <v>0</v>
      </c>
      <c r="L33" s="1283">
        <f t="shared" si="14"/>
        <v>0</v>
      </c>
      <c r="M33" s="1283">
        <f t="shared" si="14"/>
        <v>0</v>
      </c>
      <c r="N33" s="1283">
        <f t="shared" si="14"/>
        <v>0</v>
      </c>
      <c r="O33" s="1284">
        <f t="shared" si="14"/>
        <v>0</v>
      </c>
      <c r="P33" s="1250"/>
    </row>
    <row r="34" spans="1:16" ht="12.75">
      <c r="A34" s="1269"/>
      <c r="B34" s="1270" t="s">
        <v>684</v>
      </c>
      <c r="C34" s="1283">
        <f>C35+C36</f>
        <v>0</v>
      </c>
      <c r="D34" s="1283">
        <f>D35+D36+D37</f>
        <v>0</v>
      </c>
      <c r="E34" s="1283">
        <f aca="true" t="shared" si="15" ref="E34:O34">E35+E36+E37</f>
        <v>0</v>
      </c>
      <c r="F34" s="1283">
        <f t="shared" si="15"/>
        <v>0</v>
      </c>
      <c r="G34" s="1283">
        <f t="shared" si="15"/>
        <v>0</v>
      </c>
      <c r="H34" s="1283">
        <f t="shared" si="15"/>
        <v>0</v>
      </c>
      <c r="I34" s="1283">
        <f t="shared" si="15"/>
        <v>0</v>
      </c>
      <c r="J34" s="1283">
        <f t="shared" si="15"/>
        <v>0</v>
      </c>
      <c r="K34" s="1283">
        <f t="shared" si="15"/>
        <v>0</v>
      </c>
      <c r="L34" s="1283">
        <f t="shared" si="15"/>
        <v>0</v>
      </c>
      <c r="M34" s="1283">
        <f t="shared" si="15"/>
        <v>0</v>
      </c>
      <c r="N34" s="1283">
        <f t="shared" si="15"/>
        <v>0</v>
      </c>
      <c r="O34" s="1284">
        <f t="shared" si="15"/>
        <v>0</v>
      </c>
      <c r="P34" s="1250"/>
    </row>
    <row r="35" spans="1:16" ht="12.75">
      <c r="A35" s="1269"/>
      <c r="B35" s="1285" t="s">
        <v>347</v>
      </c>
      <c r="C35" s="1283">
        <f>MAX(D35:O35)</f>
        <v>0</v>
      </c>
      <c r="D35" s="1288"/>
      <c r="E35" s="1288"/>
      <c r="F35" s="1288"/>
      <c r="G35" s="1288"/>
      <c r="H35" s="1288"/>
      <c r="I35" s="1288"/>
      <c r="J35" s="1288"/>
      <c r="K35" s="1288"/>
      <c r="L35" s="1288"/>
      <c r="M35" s="1288"/>
      <c r="N35" s="1288"/>
      <c r="O35" s="1289"/>
      <c r="P35" s="1250">
        <f>12-COUNTBLANK(D35:O35)</f>
        <v>0</v>
      </c>
    </row>
    <row r="36" spans="1:16" ht="12.75">
      <c r="A36" s="1269"/>
      <c r="B36" s="1285" t="s">
        <v>690</v>
      </c>
      <c r="C36" s="1283">
        <f>MAX(D36:O36)</f>
        <v>0</v>
      </c>
      <c r="D36" s="1288"/>
      <c r="E36" s="1288"/>
      <c r="F36" s="1288"/>
      <c r="G36" s="1288"/>
      <c r="H36" s="1288"/>
      <c r="I36" s="1288"/>
      <c r="J36" s="1288"/>
      <c r="K36" s="1288"/>
      <c r="L36" s="1288"/>
      <c r="M36" s="1288"/>
      <c r="N36" s="1288"/>
      <c r="O36" s="1289"/>
      <c r="P36" s="1250">
        <f>12-COUNTBLANK(D36:O36)</f>
        <v>0</v>
      </c>
    </row>
    <row r="37" spans="1:16" ht="12.75">
      <c r="A37" s="1269"/>
      <c r="B37" s="1285" t="s">
        <v>691</v>
      </c>
      <c r="C37" s="1283">
        <f>MAX(D37:O37)</f>
        <v>0</v>
      </c>
      <c r="D37" s="1288"/>
      <c r="E37" s="1288"/>
      <c r="F37" s="1288"/>
      <c r="G37" s="1288"/>
      <c r="H37" s="1288"/>
      <c r="I37" s="1288"/>
      <c r="J37" s="1288"/>
      <c r="K37" s="1288"/>
      <c r="L37" s="1288"/>
      <c r="M37" s="1288"/>
      <c r="N37" s="1288"/>
      <c r="O37" s="1289"/>
      <c r="P37" s="1250">
        <f>12-COUNTBLANK(D37:O37)</f>
        <v>0</v>
      </c>
    </row>
    <row r="38" spans="1:16" ht="12.75">
      <c r="A38" s="1269"/>
      <c r="B38" s="1270" t="s">
        <v>676</v>
      </c>
      <c r="C38" s="1283">
        <f>SUM(C39:C43)</f>
        <v>0</v>
      </c>
      <c r="D38" s="1283">
        <f aca="true" t="shared" si="16" ref="D38:O38">SUM(D39:D43)</f>
        <v>0</v>
      </c>
      <c r="E38" s="1283">
        <f t="shared" si="16"/>
        <v>0</v>
      </c>
      <c r="F38" s="1283">
        <f t="shared" si="16"/>
        <v>0</v>
      </c>
      <c r="G38" s="1283">
        <f t="shared" si="16"/>
        <v>0</v>
      </c>
      <c r="H38" s="1283">
        <f t="shared" si="16"/>
        <v>0</v>
      </c>
      <c r="I38" s="1283">
        <f t="shared" si="16"/>
        <v>0</v>
      </c>
      <c r="J38" s="1283">
        <f t="shared" si="16"/>
        <v>0</v>
      </c>
      <c r="K38" s="1283">
        <f t="shared" si="16"/>
        <v>0</v>
      </c>
      <c r="L38" s="1283">
        <f t="shared" si="16"/>
        <v>0</v>
      </c>
      <c r="M38" s="1283">
        <f t="shared" si="16"/>
        <v>0</v>
      </c>
      <c r="N38" s="1283">
        <f t="shared" si="16"/>
        <v>0</v>
      </c>
      <c r="O38" s="1284">
        <f t="shared" si="16"/>
        <v>0</v>
      </c>
      <c r="P38" s="1250"/>
    </row>
    <row r="39" spans="1:16" ht="12.75">
      <c r="A39" s="1269"/>
      <c r="B39" s="1270" t="s">
        <v>677</v>
      </c>
      <c r="C39" s="1283">
        <f>MAX(D39:O39)</f>
        <v>0</v>
      </c>
      <c r="D39" s="1288"/>
      <c r="E39" s="1288"/>
      <c r="F39" s="1288"/>
      <c r="G39" s="1288"/>
      <c r="H39" s="1288"/>
      <c r="I39" s="1288"/>
      <c r="J39" s="1288"/>
      <c r="K39" s="1288"/>
      <c r="L39" s="1288"/>
      <c r="M39" s="1288"/>
      <c r="N39" s="1288"/>
      <c r="O39" s="1289"/>
      <c r="P39" s="1250">
        <f>12-COUNTBLANK(D39:O39)</f>
        <v>0</v>
      </c>
    </row>
    <row r="40" spans="1:16" ht="12.75">
      <c r="A40" s="1269"/>
      <c r="B40" s="1270" t="s">
        <v>678</v>
      </c>
      <c r="C40" s="1283">
        <f>MAX(D40:O40)</f>
        <v>0</v>
      </c>
      <c r="D40" s="1288"/>
      <c r="E40" s="1288"/>
      <c r="F40" s="1288"/>
      <c r="G40" s="1288"/>
      <c r="H40" s="1288"/>
      <c r="I40" s="1288"/>
      <c r="J40" s="1288"/>
      <c r="K40" s="1288"/>
      <c r="L40" s="1288"/>
      <c r="M40" s="1288"/>
      <c r="N40" s="1288"/>
      <c r="O40" s="1289"/>
      <c r="P40" s="1250">
        <f>12-COUNTBLANK(D40:O40)</f>
        <v>0</v>
      </c>
    </row>
    <row r="41" spans="1:16" ht="12.75">
      <c r="A41" s="1269"/>
      <c r="B41" s="1270" t="s">
        <v>679</v>
      </c>
      <c r="C41" s="1283">
        <f>MAX(D41:O41)</f>
        <v>0</v>
      </c>
      <c r="D41" s="1288"/>
      <c r="E41" s="1288"/>
      <c r="F41" s="1288"/>
      <c r="G41" s="1288"/>
      <c r="H41" s="1288"/>
      <c r="I41" s="1288"/>
      <c r="J41" s="1288"/>
      <c r="K41" s="1288"/>
      <c r="L41" s="1288"/>
      <c r="M41" s="1288"/>
      <c r="N41" s="1288"/>
      <c r="O41" s="1289"/>
      <c r="P41" s="1250">
        <f>12-COUNTBLANK(D41:O41)</f>
        <v>0</v>
      </c>
    </row>
    <row r="42" spans="1:16" ht="12.75">
      <c r="A42" s="1269"/>
      <c r="B42" s="1270" t="s">
        <v>680</v>
      </c>
      <c r="C42" s="1283">
        <f>MAX(D42:O42)</f>
        <v>0</v>
      </c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9"/>
      <c r="P42" s="1250">
        <f>12-COUNTBLANK(D42:O42)</f>
        <v>0</v>
      </c>
    </row>
    <row r="43" spans="1:16" ht="13.5" thickBot="1">
      <c r="A43" s="1290"/>
      <c r="B43" s="1291" t="s">
        <v>681</v>
      </c>
      <c r="C43" s="1292">
        <f>MAX(D43:O43)</f>
        <v>0</v>
      </c>
      <c r="D43" s="1293"/>
      <c r="E43" s="1293"/>
      <c r="F43" s="1293"/>
      <c r="G43" s="1293"/>
      <c r="H43" s="1293"/>
      <c r="I43" s="1293"/>
      <c r="J43" s="1293"/>
      <c r="K43" s="1293"/>
      <c r="L43" s="1293"/>
      <c r="M43" s="1293"/>
      <c r="N43" s="1293"/>
      <c r="O43" s="1294"/>
      <c r="P43" s="1250">
        <f>12-COUNTBLANK(D43:O43)</f>
        <v>0</v>
      </c>
    </row>
    <row r="44" spans="1:16" ht="12.75">
      <c r="A44" s="1265" t="s">
        <v>70</v>
      </c>
      <c r="B44" s="1295" t="s">
        <v>682</v>
      </c>
      <c r="C44" s="1296"/>
      <c r="D44" s="1296"/>
      <c r="E44" s="1296"/>
      <c r="F44" s="1296"/>
      <c r="G44" s="1296"/>
      <c r="H44" s="1296"/>
      <c r="I44" s="1296"/>
      <c r="J44" s="1296"/>
      <c r="K44" s="1296"/>
      <c r="L44" s="1296"/>
      <c r="M44" s="1296"/>
      <c r="N44" s="1296"/>
      <c r="O44" s="1297"/>
      <c r="P44" s="1250"/>
    </row>
    <row r="45" spans="1:16" ht="12.75">
      <c r="A45" s="1269"/>
      <c r="B45" s="1282" t="s">
        <v>686</v>
      </c>
      <c r="C45" s="1283">
        <f>C46+C50</f>
        <v>0</v>
      </c>
      <c r="D45" s="1283">
        <f aca="true" t="shared" si="17" ref="D45:O45">D46+D50</f>
        <v>0</v>
      </c>
      <c r="E45" s="1283">
        <f t="shared" si="17"/>
        <v>0</v>
      </c>
      <c r="F45" s="1283">
        <f t="shared" si="17"/>
        <v>0</v>
      </c>
      <c r="G45" s="1283">
        <f t="shared" si="17"/>
        <v>0</v>
      </c>
      <c r="H45" s="1283">
        <f t="shared" si="17"/>
        <v>0</v>
      </c>
      <c r="I45" s="1283">
        <f t="shared" si="17"/>
        <v>0</v>
      </c>
      <c r="J45" s="1283">
        <f t="shared" si="17"/>
        <v>0</v>
      </c>
      <c r="K45" s="1283">
        <f t="shared" si="17"/>
        <v>0</v>
      </c>
      <c r="L45" s="1283">
        <f t="shared" si="17"/>
        <v>0</v>
      </c>
      <c r="M45" s="1283">
        <f t="shared" si="17"/>
        <v>0</v>
      </c>
      <c r="N45" s="1283">
        <f t="shared" si="17"/>
        <v>0</v>
      </c>
      <c r="O45" s="1284">
        <f t="shared" si="17"/>
        <v>0</v>
      </c>
      <c r="P45" s="1250"/>
    </row>
    <row r="46" spans="1:16" ht="12.75">
      <c r="A46" s="1269"/>
      <c r="B46" s="1270" t="s">
        <v>684</v>
      </c>
      <c r="C46" s="1283">
        <f>C47+C48</f>
        <v>0</v>
      </c>
      <c r="D46" s="1283">
        <f>D47+D48+D49</f>
        <v>0</v>
      </c>
      <c r="E46" s="1283">
        <f aca="true" t="shared" si="18" ref="E46:O46">E47+E48+E49</f>
        <v>0</v>
      </c>
      <c r="F46" s="1283">
        <f t="shared" si="18"/>
        <v>0</v>
      </c>
      <c r="G46" s="1283">
        <f t="shared" si="18"/>
        <v>0</v>
      </c>
      <c r="H46" s="1283">
        <f t="shared" si="18"/>
        <v>0</v>
      </c>
      <c r="I46" s="1283">
        <f t="shared" si="18"/>
        <v>0</v>
      </c>
      <c r="J46" s="1283">
        <f t="shared" si="18"/>
        <v>0</v>
      </c>
      <c r="K46" s="1283">
        <f t="shared" si="18"/>
        <v>0</v>
      </c>
      <c r="L46" s="1283">
        <f t="shared" si="18"/>
        <v>0</v>
      </c>
      <c r="M46" s="1283">
        <f t="shared" si="18"/>
        <v>0</v>
      </c>
      <c r="N46" s="1283">
        <f t="shared" si="18"/>
        <v>0</v>
      </c>
      <c r="O46" s="1283">
        <f t="shared" si="18"/>
        <v>0</v>
      </c>
      <c r="P46" s="1250"/>
    </row>
    <row r="47" spans="1:16" ht="12.75">
      <c r="A47" s="1269"/>
      <c r="B47" s="1285" t="s">
        <v>347</v>
      </c>
      <c r="C47" s="1283">
        <f>MAX(D47:O47)</f>
        <v>0</v>
      </c>
      <c r="D47" s="1288"/>
      <c r="E47" s="1288"/>
      <c r="F47" s="1288"/>
      <c r="G47" s="1288"/>
      <c r="H47" s="1288"/>
      <c r="I47" s="1288"/>
      <c r="J47" s="1288"/>
      <c r="K47" s="1288"/>
      <c r="L47" s="1288"/>
      <c r="M47" s="1288"/>
      <c r="N47" s="1288"/>
      <c r="O47" s="1289"/>
      <c r="P47" s="1250">
        <f>12-COUNTBLANK(D47:O47)</f>
        <v>0</v>
      </c>
    </row>
    <row r="48" spans="1:16" ht="12.75">
      <c r="A48" s="1269"/>
      <c r="B48" s="1285" t="s">
        <v>690</v>
      </c>
      <c r="C48" s="1283">
        <f>MAX(D48:O48)</f>
        <v>0</v>
      </c>
      <c r="D48" s="1288"/>
      <c r="E48" s="1288"/>
      <c r="F48" s="1288"/>
      <c r="G48" s="1288"/>
      <c r="H48" s="1288"/>
      <c r="I48" s="1288"/>
      <c r="J48" s="1288"/>
      <c r="K48" s="1288"/>
      <c r="L48" s="1288"/>
      <c r="M48" s="1288"/>
      <c r="N48" s="1288"/>
      <c r="O48" s="1289"/>
      <c r="P48" s="1250">
        <f>12-COUNTBLANK(D48:O48)</f>
        <v>0</v>
      </c>
    </row>
    <row r="49" spans="1:16" ht="12.75">
      <c r="A49" s="1269"/>
      <c r="B49" s="1285" t="s">
        <v>691</v>
      </c>
      <c r="C49" s="1283">
        <f>MAX(D49:O49)</f>
        <v>0</v>
      </c>
      <c r="D49" s="1288"/>
      <c r="E49" s="1288"/>
      <c r="F49" s="1288"/>
      <c r="G49" s="1288"/>
      <c r="H49" s="1288"/>
      <c r="I49" s="1288"/>
      <c r="J49" s="1288"/>
      <c r="K49" s="1288"/>
      <c r="L49" s="1288"/>
      <c r="M49" s="1288"/>
      <c r="N49" s="1288"/>
      <c r="O49" s="1289"/>
      <c r="P49" s="1250">
        <f>12-COUNTBLANK(D49:O49)</f>
        <v>0</v>
      </c>
    </row>
    <row r="50" spans="1:16" ht="12.75">
      <c r="A50" s="1269"/>
      <c r="B50" s="1270" t="s">
        <v>676</v>
      </c>
      <c r="C50" s="1283">
        <f aca="true" t="shared" si="19" ref="C50:O50">SUM(C51:C54)</f>
        <v>0</v>
      </c>
      <c r="D50" s="1283">
        <f t="shared" si="19"/>
        <v>0</v>
      </c>
      <c r="E50" s="1283">
        <f t="shared" si="19"/>
        <v>0</v>
      </c>
      <c r="F50" s="1283">
        <f t="shared" si="19"/>
        <v>0</v>
      </c>
      <c r="G50" s="1283">
        <f t="shared" si="19"/>
        <v>0</v>
      </c>
      <c r="H50" s="1283">
        <f t="shared" si="19"/>
        <v>0</v>
      </c>
      <c r="I50" s="1283">
        <f t="shared" si="19"/>
        <v>0</v>
      </c>
      <c r="J50" s="1283">
        <f t="shared" si="19"/>
        <v>0</v>
      </c>
      <c r="K50" s="1283">
        <f t="shared" si="19"/>
        <v>0</v>
      </c>
      <c r="L50" s="1283">
        <f t="shared" si="19"/>
        <v>0</v>
      </c>
      <c r="M50" s="1283">
        <f t="shared" si="19"/>
        <v>0</v>
      </c>
      <c r="N50" s="1283">
        <f t="shared" si="19"/>
        <v>0</v>
      </c>
      <c r="O50" s="1284">
        <f t="shared" si="19"/>
        <v>0</v>
      </c>
      <c r="P50" s="1250"/>
    </row>
    <row r="51" spans="1:16" ht="12.75">
      <c r="A51" s="1269"/>
      <c r="B51" s="1270" t="s">
        <v>677</v>
      </c>
      <c r="C51" s="1283">
        <f>MAX(D51:O51)</f>
        <v>0</v>
      </c>
      <c r="D51" s="1288"/>
      <c r="E51" s="1288"/>
      <c r="F51" s="1288"/>
      <c r="G51" s="1288"/>
      <c r="H51" s="1288"/>
      <c r="I51" s="1288"/>
      <c r="J51" s="1288"/>
      <c r="K51" s="1288"/>
      <c r="L51" s="1288"/>
      <c r="M51" s="1288"/>
      <c r="N51" s="1288"/>
      <c r="O51" s="1289"/>
      <c r="P51" s="1250">
        <f>12-COUNTBLANK(D51:O51)</f>
        <v>0</v>
      </c>
    </row>
    <row r="52" spans="1:16" ht="12.75">
      <c r="A52" s="1269"/>
      <c r="B52" s="1270" t="s">
        <v>678</v>
      </c>
      <c r="C52" s="1283">
        <f>MAX(D52:O52)</f>
        <v>0</v>
      </c>
      <c r="D52" s="1288"/>
      <c r="E52" s="1288"/>
      <c r="F52" s="1288"/>
      <c r="G52" s="1288"/>
      <c r="H52" s="1288"/>
      <c r="I52" s="1288"/>
      <c r="J52" s="1288"/>
      <c r="K52" s="1288"/>
      <c r="L52" s="1288"/>
      <c r="M52" s="1288"/>
      <c r="N52" s="1288"/>
      <c r="O52" s="1289"/>
      <c r="P52" s="1250">
        <f>12-COUNTBLANK(D52:O52)</f>
        <v>0</v>
      </c>
    </row>
    <row r="53" spans="1:16" ht="12.75">
      <c r="A53" s="1269"/>
      <c r="B53" s="1270" t="s">
        <v>679</v>
      </c>
      <c r="C53" s="1283">
        <f>MAX(D53:O53)</f>
        <v>0</v>
      </c>
      <c r="D53" s="1288"/>
      <c r="E53" s="1288"/>
      <c r="F53" s="1288"/>
      <c r="G53" s="1288"/>
      <c r="H53" s="1288"/>
      <c r="I53" s="1288"/>
      <c r="J53" s="1288"/>
      <c r="K53" s="1288"/>
      <c r="L53" s="1288"/>
      <c r="M53" s="1288"/>
      <c r="N53" s="1288"/>
      <c r="O53" s="1289"/>
      <c r="P53" s="1250">
        <f>12-COUNTBLANK(D53:O53)</f>
        <v>0</v>
      </c>
    </row>
    <row r="54" spans="1:16" ht="13.5" thickBot="1">
      <c r="A54" s="1298"/>
      <c r="B54" s="1304" t="s">
        <v>680</v>
      </c>
      <c r="C54" s="1300">
        <f>MAX(D54:O54)</f>
        <v>0</v>
      </c>
      <c r="D54" s="1301"/>
      <c r="E54" s="1301"/>
      <c r="F54" s="1301"/>
      <c r="G54" s="1301"/>
      <c r="H54" s="1301"/>
      <c r="I54" s="1301"/>
      <c r="J54" s="1301"/>
      <c r="K54" s="1301"/>
      <c r="L54" s="1301"/>
      <c r="M54" s="1301"/>
      <c r="N54" s="1301"/>
      <c r="O54" s="1302"/>
      <c r="P54" s="1250">
        <f>12-COUNTBLANK(D54:O54)</f>
        <v>0</v>
      </c>
    </row>
    <row r="55" spans="1:16" ht="12.75">
      <c r="A55" s="1265" t="s">
        <v>71</v>
      </c>
      <c r="B55" s="1295" t="s">
        <v>682</v>
      </c>
      <c r="C55" s="1296"/>
      <c r="D55" s="1296"/>
      <c r="E55" s="1296"/>
      <c r="F55" s="1296"/>
      <c r="G55" s="1296"/>
      <c r="H55" s="1296"/>
      <c r="I55" s="1296"/>
      <c r="J55" s="1296"/>
      <c r="K55" s="1296"/>
      <c r="L55" s="1296"/>
      <c r="M55" s="1296"/>
      <c r="N55" s="1296"/>
      <c r="O55" s="1297"/>
      <c r="P55" s="1250"/>
    </row>
    <row r="56" spans="1:16" ht="38.25">
      <c r="A56" s="1269"/>
      <c r="B56" s="1305" t="s">
        <v>693</v>
      </c>
      <c r="C56" s="1283">
        <f>C57+C61</f>
        <v>0</v>
      </c>
      <c r="D56" s="1283">
        <f aca="true" t="shared" si="20" ref="D56:O56">D57+D61</f>
        <v>0</v>
      </c>
      <c r="E56" s="1283">
        <f t="shared" si="20"/>
        <v>0</v>
      </c>
      <c r="F56" s="1283">
        <f t="shared" si="20"/>
        <v>0</v>
      </c>
      <c r="G56" s="1283">
        <f t="shared" si="20"/>
        <v>0</v>
      </c>
      <c r="H56" s="1283">
        <f t="shared" si="20"/>
        <v>0</v>
      </c>
      <c r="I56" s="1283">
        <f t="shared" si="20"/>
        <v>0</v>
      </c>
      <c r="J56" s="1283">
        <f t="shared" si="20"/>
        <v>0</v>
      </c>
      <c r="K56" s="1283">
        <f t="shared" si="20"/>
        <v>0</v>
      </c>
      <c r="L56" s="1283">
        <f t="shared" si="20"/>
        <v>0</v>
      </c>
      <c r="M56" s="1283">
        <f t="shared" si="20"/>
        <v>0</v>
      </c>
      <c r="N56" s="1283">
        <f t="shared" si="20"/>
        <v>0</v>
      </c>
      <c r="O56" s="1284">
        <f t="shared" si="20"/>
        <v>0</v>
      </c>
      <c r="P56" s="1250"/>
    </row>
    <row r="57" spans="1:16" ht="12.75">
      <c r="A57" s="1269"/>
      <c r="B57" s="1270" t="s">
        <v>684</v>
      </c>
      <c r="C57" s="1283">
        <f>C58+C59</f>
        <v>0</v>
      </c>
      <c r="D57" s="1283">
        <f>D58+D59+D60</f>
        <v>0</v>
      </c>
      <c r="E57" s="1283">
        <f aca="true" t="shared" si="21" ref="E57:O57">E58+E59+E60</f>
        <v>0</v>
      </c>
      <c r="F57" s="1283">
        <f t="shared" si="21"/>
        <v>0</v>
      </c>
      <c r="G57" s="1283">
        <f t="shared" si="21"/>
        <v>0</v>
      </c>
      <c r="H57" s="1283">
        <f t="shared" si="21"/>
        <v>0</v>
      </c>
      <c r="I57" s="1283">
        <f t="shared" si="21"/>
        <v>0</v>
      </c>
      <c r="J57" s="1283">
        <f t="shared" si="21"/>
        <v>0</v>
      </c>
      <c r="K57" s="1283">
        <f t="shared" si="21"/>
        <v>0</v>
      </c>
      <c r="L57" s="1283">
        <f t="shared" si="21"/>
        <v>0</v>
      </c>
      <c r="M57" s="1283">
        <f t="shared" si="21"/>
        <v>0</v>
      </c>
      <c r="N57" s="1283">
        <f t="shared" si="21"/>
        <v>0</v>
      </c>
      <c r="O57" s="1284">
        <f t="shared" si="21"/>
        <v>0</v>
      </c>
      <c r="P57" s="1250"/>
    </row>
    <row r="58" spans="1:16" ht="12.75">
      <c r="A58" s="1269"/>
      <c r="B58" s="1285" t="s">
        <v>347</v>
      </c>
      <c r="C58" s="1283">
        <f>MAX(D58:O58)</f>
        <v>0</v>
      </c>
      <c r="D58" s="1288"/>
      <c r="E58" s="1288"/>
      <c r="F58" s="1288"/>
      <c r="G58" s="1288"/>
      <c r="H58" s="1288"/>
      <c r="I58" s="1288"/>
      <c r="J58" s="1288"/>
      <c r="K58" s="1288"/>
      <c r="L58" s="1288"/>
      <c r="M58" s="1288"/>
      <c r="N58" s="1288"/>
      <c r="O58" s="1289"/>
      <c r="P58" s="1250">
        <f>12-COUNTBLANK(D58:O58)</f>
        <v>0</v>
      </c>
    </row>
    <row r="59" spans="1:16" ht="12.75">
      <c r="A59" s="1269"/>
      <c r="B59" s="1285" t="s">
        <v>690</v>
      </c>
      <c r="C59" s="1283">
        <f>MAX(D59:O59)</f>
        <v>0</v>
      </c>
      <c r="D59" s="1288"/>
      <c r="E59" s="1288"/>
      <c r="F59" s="1288"/>
      <c r="G59" s="1288"/>
      <c r="H59" s="1288"/>
      <c r="I59" s="1288"/>
      <c r="J59" s="1288"/>
      <c r="K59" s="1288"/>
      <c r="L59" s="1288"/>
      <c r="M59" s="1288"/>
      <c r="N59" s="1288"/>
      <c r="O59" s="1289"/>
      <c r="P59" s="1250">
        <f>12-COUNTBLANK(D59:O59)</f>
        <v>0</v>
      </c>
    </row>
    <row r="60" spans="1:16" ht="12.75">
      <c r="A60" s="1269"/>
      <c r="B60" s="1285" t="s">
        <v>691</v>
      </c>
      <c r="C60" s="1283">
        <f>MAX(D60:O60)</f>
        <v>0</v>
      </c>
      <c r="D60" s="1288"/>
      <c r="E60" s="1288"/>
      <c r="F60" s="1288"/>
      <c r="G60" s="1288"/>
      <c r="H60" s="1288"/>
      <c r="I60" s="1288"/>
      <c r="J60" s="1288"/>
      <c r="K60" s="1288"/>
      <c r="L60" s="1288"/>
      <c r="M60" s="1288"/>
      <c r="N60" s="1288"/>
      <c r="O60" s="1289"/>
      <c r="P60" s="1250">
        <f>12-COUNTBLANK(D60:O60)</f>
        <v>0</v>
      </c>
    </row>
    <row r="61" spans="1:16" ht="12.75">
      <c r="A61" s="1269"/>
      <c r="B61" s="1270" t="s">
        <v>676</v>
      </c>
      <c r="C61" s="1283">
        <f aca="true" t="shared" si="22" ref="C61:O61">SUM(C62:C65)</f>
        <v>0</v>
      </c>
      <c r="D61" s="1283">
        <f t="shared" si="22"/>
        <v>0</v>
      </c>
      <c r="E61" s="1283">
        <f t="shared" si="22"/>
        <v>0</v>
      </c>
      <c r="F61" s="1283">
        <f t="shared" si="22"/>
        <v>0</v>
      </c>
      <c r="G61" s="1283">
        <f t="shared" si="22"/>
        <v>0</v>
      </c>
      <c r="H61" s="1283">
        <f t="shared" si="22"/>
        <v>0</v>
      </c>
      <c r="I61" s="1283">
        <f t="shared" si="22"/>
        <v>0</v>
      </c>
      <c r="J61" s="1283">
        <f t="shared" si="22"/>
        <v>0</v>
      </c>
      <c r="K61" s="1283">
        <f t="shared" si="22"/>
        <v>0</v>
      </c>
      <c r="L61" s="1283">
        <f t="shared" si="22"/>
        <v>0</v>
      </c>
      <c r="M61" s="1283">
        <f t="shared" si="22"/>
        <v>0</v>
      </c>
      <c r="N61" s="1283">
        <f t="shared" si="22"/>
        <v>0</v>
      </c>
      <c r="O61" s="1284">
        <f t="shared" si="22"/>
        <v>0</v>
      </c>
      <c r="P61" s="1250"/>
    </row>
    <row r="62" spans="1:16" ht="12.75">
      <c r="A62" s="1269"/>
      <c r="B62" s="1270" t="s">
        <v>677</v>
      </c>
      <c r="C62" s="1283">
        <f>MAX(D62:O62)</f>
        <v>0</v>
      </c>
      <c r="D62" s="1288"/>
      <c r="E62" s="1288"/>
      <c r="F62" s="1288"/>
      <c r="G62" s="1288"/>
      <c r="H62" s="1288"/>
      <c r="I62" s="1288"/>
      <c r="J62" s="1288"/>
      <c r="K62" s="1288"/>
      <c r="L62" s="1288"/>
      <c r="M62" s="1288"/>
      <c r="N62" s="1288"/>
      <c r="O62" s="1289"/>
      <c r="P62" s="1250">
        <f>12-COUNTBLANK(D62:O62)</f>
        <v>0</v>
      </c>
    </row>
    <row r="63" spans="1:16" ht="12.75">
      <c r="A63" s="1269"/>
      <c r="B63" s="1270" t="s">
        <v>678</v>
      </c>
      <c r="C63" s="1283">
        <f>MAX(D63:O63)</f>
        <v>0</v>
      </c>
      <c r="D63" s="1288"/>
      <c r="E63" s="1288"/>
      <c r="F63" s="1288"/>
      <c r="G63" s="1288"/>
      <c r="H63" s="1288"/>
      <c r="I63" s="1288"/>
      <c r="J63" s="1288"/>
      <c r="K63" s="1288"/>
      <c r="L63" s="1288"/>
      <c r="M63" s="1288"/>
      <c r="N63" s="1288"/>
      <c r="O63" s="1289"/>
      <c r="P63" s="1250">
        <f>12-COUNTBLANK(D63:O63)</f>
        <v>0</v>
      </c>
    </row>
    <row r="64" spans="1:16" ht="12.75">
      <c r="A64" s="1269"/>
      <c r="B64" s="1270" t="s">
        <v>679</v>
      </c>
      <c r="C64" s="1283">
        <f>MAX(D64:O64)</f>
        <v>0</v>
      </c>
      <c r="D64" s="1288"/>
      <c r="E64" s="1288"/>
      <c r="F64" s="1288"/>
      <c r="G64" s="1288"/>
      <c r="H64" s="1288"/>
      <c r="I64" s="1288"/>
      <c r="J64" s="1288"/>
      <c r="K64" s="1288"/>
      <c r="L64" s="1288"/>
      <c r="M64" s="1288"/>
      <c r="N64" s="1288"/>
      <c r="O64" s="1289"/>
      <c r="P64" s="1250">
        <f>12-COUNTBLANK(D64:O64)</f>
        <v>0</v>
      </c>
    </row>
    <row r="65" spans="1:16" ht="13.5" thickBot="1">
      <c r="A65" s="1298"/>
      <c r="B65" s="1304" t="s">
        <v>680</v>
      </c>
      <c r="C65" s="1300">
        <f>MAX(D65:O65)</f>
        <v>0</v>
      </c>
      <c r="D65" s="1301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2"/>
      <c r="P65" s="1250">
        <f>12-COUNTBLANK(D65:O65)</f>
        <v>0</v>
      </c>
    </row>
    <row r="66" spans="1:15" ht="12.75">
      <c r="A66" s="1306"/>
      <c r="B66" s="1306"/>
      <c r="C66" s="1306"/>
      <c r="D66" s="1253"/>
      <c r="E66" s="1253"/>
      <c r="F66" s="1253"/>
      <c r="G66" s="1253"/>
      <c r="H66" s="1253"/>
      <c r="I66" s="1253"/>
      <c r="J66" s="1253"/>
      <c r="K66" s="1253"/>
      <c r="L66" s="1253"/>
      <c r="M66" s="1253"/>
      <c r="N66" s="1253"/>
      <c r="O66" s="1253"/>
    </row>
    <row r="67" spans="1:15" ht="12.75">
      <c r="A67" s="1306"/>
      <c r="B67" s="1306"/>
      <c r="C67" s="1306"/>
      <c r="D67" s="1253"/>
      <c r="E67" s="1253"/>
      <c r="F67" s="1253"/>
      <c r="G67" s="1253"/>
      <c r="H67" s="1253"/>
      <c r="I67" s="1253"/>
      <c r="J67" s="1253"/>
      <c r="K67" s="1253"/>
      <c r="L67" s="1253"/>
      <c r="M67" s="1253"/>
      <c r="N67" s="1253"/>
      <c r="O67" s="1253"/>
    </row>
    <row r="68" spans="1:15" ht="51.75" customHeight="1">
      <c r="A68" s="2560" t="s">
        <v>687</v>
      </c>
      <c r="B68" s="2560"/>
      <c r="C68" s="2560"/>
      <c r="D68" s="2560"/>
      <c r="E68" s="2560"/>
      <c r="F68" s="2560"/>
      <c r="G68" s="2560"/>
      <c r="H68" s="2560"/>
      <c r="I68" s="2560"/>
      <c r="J68" s="2560"/>
      <c r="K68" s="2560"/>
      <c r="L68" s="2560"/>
      <c r="M68" s="2560"/>
      <c r="N68" s="2560"/>
      <c r="O68" s="2560"/>
    </row>
    <row r="69" spans="1:15" ht="12.75">
      <c r="A69" s="1253"/>
      <c r="B69" s="1253"/>
      <c r="C69" s="1253"/>
      <c r="D69" s="1253"/>
      <c r="E69" s="1253"/>
      <c r="F69" s="1253"/>
      <c r="G69" s="1253"/>
      <c r="H69" s="1253"/>
      <c r="I69" s="1253"/>
      <c r="J69" s="1253"/>
      <c r="K69" s="1253"/>
      <c r="L69" s="1253"/>
      <c r="M69" s="1253"/>
      <c r="N69" s="1253"/>
      <c r="O69" s="1253"/>
    </row>
    <row r="70" spans="1:14" ht="15">
      <c r="A70" s="2561" t="s">
        <v>121</v>
      </c>
      <c r="B70" s="2561"/>
      <c r="C70" s="2561"/>
      <c r="D70" s="2561"/>
      <c r="E70" s="1252"/>
      <c r="F70" s="2562"/>
      <c r="G70" s="2562"/>
      <c r="H70" s="2562"/>
      <c r="I70" s="2562"/>
      <c r="J70" s="1252"/>
      <c r="K70" s="2562"/>
      <c r="L70" s="2562"/>
      <c r="M70" s="2562"/>
      <c r="N70" s="2562"/>
    </row>
    <row r="71" spans="1:14" ht="15">
      <c r="A71" s="1252"/>
      <c r="B71" s="1252"/>
      <c r="C71" s="1252"/>
      <c r="D71" s="1252"/>
      <c r="E71" s="1252"/>
      <c r="F71" s="1252"/>
      <c r="G71" s="1252"/>
      <c r="H71" s="1252"/>
      <c r="I71" s="1252"/>
      <c r="J71" s="1252"/>
      <c r="K71" s="1252"/>
      <c r="L71" s="2559" t="s">
        <v>178</v>
      </c>
      <c r="M71" s="2559"/>
      <c r="N71" s="1252"/>
    </row>
    <row r="94" ht="18.75">
      <c r="B94" s="1251" t="s">
        <v>688</v>
      </c>
    </row>
    <row r="95" ht="18.75">
      <c r="B95" s="1251" t="s">
        <v>689</v>
      </c>
    </row>
  </sheetData>
  <sheetProtection formatCells="0" formatColumns="0" formatRows="0"/>
  <mergeCells count="11">
    <mergeCell ref="L71:M71"/>
    <mergeCell ref="A68:O68"/>
    <mergeCell ref="A70:D70"/>
    <mergeCell ref="F70:I70"/>
    <mergeCell ref="K70:N70"/>
    <mergeCell ref="A3:O3"/>
    <mergeCell ref="A4:A5"/>
    <mergeCell ref="B4:B5"/>
    <mergeCell ref="C4:C5"/>
    <mergeCell ref="D4:O4"/>
    <mergeCell ref="P4:P5"/>
  </mergeCells>
  <printOptions/>
  <pageMargins left="1.3779527559055118" right="0.3937007874015748" top="0.7874015748031497" bottom="0.7874015748031497" header="0" footer="0"/>
  <pageSetup horizontalDpi="600" verticalDpi="600" orientation="landscape" paperSize="9" scale="80" r:id="rId2"/>
  <rowBreaks count="1" manualBreakCount="1">
    <brk id="43" max="14" man="1"/>
  </rowBreaks>
  <colBreaks count="1" manualBreakCount="1">
    <brk id="15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Z52"/>
  <sheetViews>
    <sheetView view="pageBreakPreview" zoomScale="115" zoomScaleSheetLayoutView="115" zoomScalePageLayoutView="0"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9" sqref="A49:P49"/>
    </sheetView>
  </sheetViews>
  <sheetFormatPr defaultColWidth="9.140625" defaultRowHeight="12.75"/>
  <cols>
    <col min="1" max="1" width="28.57421875" style="9" customWidth="1"/>
    <col min="2" max="4" width="9.7109375" style="9" customWidth="1"/>
    <col min="5" max="5" width="10.421875" style="9" customWidth="1"/>
    <col min="6" max="13" width="9.7109375" style="9" customWidth="1"/>
    <col min="14" max="14" width="10.421875" style="9" customWidth="1"/>
    <col min="15" max="15" width="10.28125" style="9" customWidth="1"/>
    <col min="16" max="16" width="11.28125" style="9" customWidth="1"/>
    <col min="17" max="17" width="9.140625" style="63" customWidth="1"/>
    <col min="18" max="16384" width="9.140625" style="8" customWidth="1"/>
  </cols>
  <sheetData>
    <row r="2" spans="1:17" s="10" customFormat="1" ht="15.75">
      <c r="A2" s="2564" t="s">
        <v>832</v>
      </c>
      <c r="B2" s="2564"/>
      <c r="C2" s="2564"/>
      <c r="D2" s="2564"/>
      <c r="E2" s="2564"/>
      <c r="F2" s="2564"/>
      <c r="G2" s="2564"/>
      <c r="H2" s="2564"/>
      <c r="I2" s="2564"/>
      <c r="J2" s="2564"/>
      <c r="K2" s="2564"/>
      <c r="L2" s="2564"/>
      <c r="M2" s="2564"/>
      <c r="N2" s="2564"/>
      <c r="O2" s="2564"/>
      <c r="P2" s="2564"/>
      <c r="Q2" s="62"/>
    </row>
    <row r="3" spans="1:16" ht="12.75" customHeight="1" thickBot="1">
      <c r="A3" s="359"/>
      <c r="B3" s="360"/>
      <c r="C3" s="360"/>
      <c r="D3" s="360"/>
      <c r="E3" s="471"/>
      <c r="F3" s="471"/>
      <c r="G3" s="471"/>
      <c r="H3" s="360"/>
      <c r="I3" s="360"/>
      <c r="J3" s="359"/>
      <c r="K3" s="359"/>
      <c r="L3" s="359"/>
      <c r="M3" s="359"/>
      <c r="O3" s="361"/>
      <c r="P3" s="363" t="s">
        <v>0</v>
      </c>
    </row>
    <row r="4" spans="1:17" s="11" customFormat="1" ht="11.25">
      <c r="A4" s="2563" t="s">
        <v>1</v>
      </c>
      <c r="B4" s="2563"/>
      <c r="C4" s="2563"/>
      <c r="D4" s="2563"/>
      <c r="E4" s="2563"/>
      <c r="F4" s="2563"/>
      <c r="G4" s="2563"/>
      <c r="H4" s="2563"/>
      <c r="I4" s="2563"/>
      <c r="J4" s="2563"/>
      <c r="K4" s="2563"/>
      <c r="L4" s="2563"/>
      <c r="M4" s="2563"/>
      <c r="N4" s="2563"/>
      <c r="O4" s="362"/>
      <c r="P4" s="362"/>
      <c r="Q4" s="64"/>
    </row>
    <row r="5" spans="1:16" ht="6" customHeight="1" thickBot="1">
      <c r="A5" s="36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</row>
    <row r="6" spans="1:17" s="12" customFormat="1" ht="27" customHeight="1">
      <c r="A6" s="364" t="s">
        <v>2</v>
      </c>
      <c r="B6" s="365" t="s">
        <v>3</v>
      </c>
      <c r="C6" s="365" t="s">
        <v>4</v>
      </c>
      <c r="D6" s="365" t="s">
        <v>5</v>
      </c>
      <c r="E6" s="365" t="s">
        <v>6</v>
      </c>
      <c r="F6" s="365" t="s">
        <v>7</v>
      </c>
      <c r="G6" s="365" t="s">
        <v>8</v>
      </c>
      <c r="H6" s="365" t="s">
        <v>9</v>
      </c>
      <c r="I6" s="365" t="s">
        <v>10</v>
      </c>
      <c r="J6" s="365" t="s">
        <v>11</v>
      </c>
      <c r="K6" s="365" t="s">
        <v>12</v>
      </c>
      <c r="L6" s="365" t="s">
        <v>13</v>
      </c>
      <c r="M6" s="365" t="s">
        <v>14</v>
      </c>
      <c r="N6" s="366" t="s">
        <v>833</v>
      </c>
      <c r="O6" s="367" t="s">
        <v>84</v>
      </c>
      <c r="P6" s="368" t="s">
        <v>85</v>
      </c>
      <c r="Q6" s="65"/>
    </row>
    <row r="7" spans="1:26" s="13" customFormat="1" ht="11.25">
      <c r="A7" s="369"/>
      <c r="B7" s="369">
        <v>1</v>
      </c>
      <c r="C7" s="369">
        <v>2</v>
      </c>
      <c r="D7" s="369">
        <v>3</v>
      </c>
      <c r="E7" s="369">
        <v>4</v>
      </c>
      <c r="F7" s="369">
        <v>5</v>
      </c>
      <c r="G7" s="369">
        <v>6</v>
      </c>
      <c r="H7" s="369">
        <v>7</v>
      </c>
      <c r="I7" s="369">
        <v>8</v>
      </c>
      <c r="J7" s="369">
        <v>9</v>
      </c>
      <c r="K7" s="369">
        <v>10</v>
      </c>
      <c r="L7" s="369">
        <v>11</v>
      </c>
      <c r="M7" s="369">
        <v>12</v>
      </c>
      <c r="N7" s="370">
        <v>13</v>
      </c>
      <c r="O7" s="371">
        <v>14</v>
      </c>
      <c r="P7" s="372">
        <v>15</v>
      </c>
      <c r="Q7" s="66"/>
      <c r="R7" s="1215"/>
      <c r="S7" s="1215"/>
      <c r="T7" s="1215"/>
      <c r="U7" s="1215"/>
      <c r="V7" s="1215"/>
      <c r="W7" s="1215"/>
      <c r="X7" s="1215"/>
      <c r="Y7" s="1215"/>
      <c r="Z7" s="1215"/>
    </row>
    <row r="8" spans="1:26" s="257" customFormat="1" ht="15">
      <c r="A8" s="2568" t="s">
        <v>371</v>
      </c>
      <c r="B8" s="2569"/>
      <c r="C8" s="2569"/>
      <c r="D8" s="2569"/>
      <c r="E8" s="2569"/>
      <c r="F8" s="2569"/>
      <c r="G8" s="2569"/>
      <c r="H8" s="2569"/>
      <c r="I8" s="2569"/>
      <c r="J8" s="2569"/>
      <c r="K8" s="2569"/>
      <c r="L8" s="2569"/>
      <c r="M8" s="2569"/>
      <c r="N8" s="2569"/>
      <c r="O8" s="2569"/>
      <c r="P8" s="2570"/>
      <c r="Q8" s="256"/>
      <c r="R8" s="1216"/>
      <c r="S8" s="1216"/>
      <c r="T8" s="1216"/>
      <c r="U8" s="1216"/>
      <c r="V8" s="1216"/>
      <c r="W8" s="1216"/>
      <c r="X8" s="1216"/>
      <c r="Y8" s="1216"/>
      <c r="Z8" s="1216"/>
    </row>
    <row r="9" spans="1:26" s="257" customFormat="1" ht="15.75" thickBot="1">
      <c r="A9" s="2571" t="s">
        <v>372</v>
      </c>
      <c r="B9" s="2572"/>
      <c r="C9" s="2572"/>
      <c r="D9" s="2572"/>
      <c r="E9" s="2572"/>
      <c r="F9" s="2572"/>
      <c r="G9" s="2572"/>
      <c r="H9" s="2572"/>
      <c r="I9" s="2572"/>
      <c r="J9" s="2572"/>
      <c r="K9" s="2572"/>
      <c r="L9" s="2572"/>
      <c r="M9" s="2572"/>
      <c r="N9" s="2572"/>
      <c r="O9" s="2572"/>
      <c r="P9" s="2573"/>
      <c r="Q9" s="256"/>
      <c r="R9" s="1216"/>
      <c r="S9" s="1216"/>
      <c r="T9" s="1216"/>
      <c r="U9" s="1216"/>
      <c r="V9" s="1216"/>
      <c r="W9" s="1216"/>
      <c r="X9" s="1216"/>
      <c r="Y9" s="1216"/>
      <c r="Z9" s="1216"/>
    </row>
    <row r="10" spans="1:26" s="257" customFormat="1" ht="15" thickBot="1">
      <c r="A10" s="2574" t="s">
        <v>373</v>
      </c>
      <c r="B10" s="2575"/>
      <c r="C10" s="2575"/>
      <c r="D10" s="2575"/>
      <c r="E10" s="2575"/>
      <c r="F10" s="2575"/>
      <c r="G10" s="2575"/>
      <c r="H10" s="2575"/>
      <c r="I10" s="2575"/>
      <c r="J10" s="2575"/>
      <c r="K10" s="2575"/>
      <c r="L10" s="2575"/>
      <c r="M10" s="2575"/>
      <c r="N10" s="2575"/>
      <c r="O10" s="2575"/>
      <c r="P10" s="2576"/>
      <c r="Q10" s="256"/>
      <c r="R10" s="1216"/>
      <c r="S10" s="1216"/>
      <c r="T10" s="1216"/>
      <c r="U10" s="1216"/>
      <c r="V10" s="1216"/>
      <c r="W10" s="1216"/>
      <c r="X10" s="1216"/>
      <c r="Y10" s="1216"/>
      <c r="Z10" s="1216"/>
    </row>
    <row r="11" spans="1:26" s="13" customFormat="1" ht="13.5" thickBot="1">
      <c r="A11" s="1233" t="s">
        <v>77</v>
      </c>
      <c r="B11" s="1234"/>
      <c r="C11" s="1234"/>
      <c r="D11" s="1234"/>
      <c r="E11" s="1234"/>
      <c r="F11" s="1234"/>
      <c r="G11" s="1234"/>
      <c r="H11" s="1234"/>
      <c r="I11" s="1234"/>
      <c r="J11" s="1234"/>
      <c r="K11" s="1234"/>
      <c r="L11" s="1234"/>
      <c r="M11" s="1234"/>
      <c r="N11" s="1235">
        <f>SUM(B11:M11)</f>
        <v>0</v>
      </c>
      <c r="O11" s="1236">
        <f>SUM(B11:G11)</f>
        <v>0</v>
      </c>
      <c r="P11" s="1237">
        <f>SUM(H11:M11)</f>
        <v>0</v>
      </c>
      <c r="Q11" s="66"/>
      <c r="R11" s="1215"/>
      <c r="S11" s="1215"/>
      <c r="T11" s="1215"/>
      <c r="U11" s="1215"/>
      <c r="V11" s="1215"/>
      <c r="W11" s="1215"/>
      <c r="X11" s="1215"/>
      <c r="Y11" s="1215"/>
      <c r="Z11" s="1215"/>
    </row>
    <row r="12" spans="1:26" s="13" customFormat="1" ht="12.75" customHeight="1" thickBot="1">
      <c r="A12" s="2577" t="s">
        <v>657</v>
      </c>
      <c r="B12" s="2578"/>
      <c r="C12" s="2578"/>
      <c r="D12" s="2578"/>
      <c r="E12" s="2578"/>
      <c r="F12" s="2578"/>
      <c r="G12" s="2578"/>
      <c r="H12" s="2578"/>
      <c r="I12" s="2578"/>
      <c r="J12" s="2578"/>
      <c r="K12" s="2578"/>
      <c r="L12" s="2578"/>
      <c r="M12" s="2578"/>
      <c r="N12" s="2578"/>
      <c r="O12" s="2578"/>
      <c r="P12" s="2579"/>
      <c r="Q12" s="66"/>
      <c r="R12" s="1215"/>
      <c r="S12" s="1215"/>
      <c r="T12" s="1215"/>
      <c r="U12" s="1215"/>
      <c r="V12" s="1215"/>
      <c r="W12" s="1215"/>
      <c r="X12" s="1215"/>
      <c r="Y12" s="1215"/>
      <c r="Z12" s="1215"/>
    </row>
    <row r="13" spans="1:26" s="13" customFormat="1" ht="13.5" thickBot="1">
      <c r="A13" s="1242" t="s">
        <v>77</v>
      </c>
      <c r="B13" s="1243"/>
      <c r="C13" s="1243"/>
      <c r="D13" s="1243"/>
      <c r="E13" s="1243"/>
      <c r="F13" s="1243"/>
      <c r="G13" s="1243"/>
      <c r="H13" s="1243"/>
      <c r="I13" s="1243"/>
      <c r="J13" s="1243"/>
      <c r="K13" s="1243"/>
      <c r="L13" s="1243"/>
      <c r="M13" s="1243"/>
      <c r="N13" s="1244">
        <f>SUM(B13:M13)</f>
        <v>0</v>
      </c>
      <c r="O13" s="1245">
        <f>SUM(B13:G13)</f>
        <v>0</v>
      </c>
      <c r="P13" s="1246">
        <f>SUM(H13:M13)</f>
        <v>0</v>
      </c>
      <c r="Q13" s="66"/>
      <c r="R13" s="1215"/>
      <c r="S13" s="1215"/>
      <c r="T13" s="1215"/>
      <c r="U13" s="1215"/>
      <c r="V13" s="1215"/>
      <c r="W13" s="1215"/>
      <c r="X13" s="1215"/>
      <c r="Y13" s="1215"/>
      <c r="Z13" s="1215"/>
    </row>
    <row r="14" spans="1:26" s="13" customFormat="1" ht="12.75">
      <c r="A14" s="1228" t="s">
        <v>665</v>
      </c>
      <c r="B14" s="1229"/>
      <c r="C14" s="1229"/>
      <c r="D14" s="1229"/>
      <c r="E14" s="1229"/>
      <c r="F14" s="1229"/>
      <c r="G14" s="1229"/>
      <c r="H14" s="1229"/>
      <c r="I14" s="1229"/>
      <c r="J14" s="1229"/>
      <c r="K14" s="1229"/>
      <c r="L14" s="1229"/>
      <c r="M14" s="1229"/>
      <c r="N14" s="1230"/>
      <c r="O14" s="1231"/>
      <c r="P14" s="1232"/>
      <c r="Q14" s="66"/>
      <c r="R14" s="1215"/>
      <c r="S14" s="1215"/>
      <c r="T14" s="1215"/>
      <c r="U14" s="1215"/>
      <c r="V14" s="1215"/>
      <c r="W14" s="1215"/>
      <c r="X14" s="1215"/>
      <c r="Y14" s="1215"/>
      <c r="Z14" s="1215"/>
    </row>
    <row r="15" spans="1:26" s="13" customFormat="1" ht="12.75">
      <c r="A15" s="1228" t="s">
        <v>666</v>
      </c>
      <c r="B15" s="1229"/>
      <c r="C15" s="1229"/>
      <c r="D15" s="1229"/>
      <c r="E15" s="1229"/>
      <c r="F15" s="1229"/>
      <c r="G15" s="1229"/>
      <c r="H15" s="1229"/>
      <c r="I15" s="1229"/>
      <c r="J15" s="1229"/>
      <c r="K15" s="1229"/>
      <c r="L15" s="1229"/>
      <c r="M15" s="1229"/>
      <c r="N15" s="1230">
        <f>SUM(B15:M15)</f>
        <v>0</v>
      </c>
      <c r="O15" s="1231">
        <f>SUM(B15:G15)</f>
        <v>0</v>
      </c>
      <c r="P15" s="1232">
        <f>SUM(H15:M15)</f>
        <v>0</v>
      </c>
      <c r="Q15" s="66"/>
      <c r="R15" s="1215"/>
      <c r="S15" s="1215"/>
      <c r="T15" s="1215"/>
      <c r="U15" s="1215"/>
      <c r="V15" s="1215"/>
      <c r="W15" s="1215"/>
      <c r="X15" s="1215"/>
      <c r="Y15" s="1215"/>
      <c r="Z15" s="1215"/>
    </row>
    <row r="16" spans="1:26" s="13" customFormat="1" ht="12.75">
      <c r="A16" s="1219" t="s">
        <v>667</v>
      </c>
      <c r="B16" s="1218"/>
      <c r="C16" s="1218"/>
      <c r="D16" s="1218"/>
      <c r="E16" s="1218"/>
      <c r="F16" s="1218"/>
      <c r="G16" s="1218"/>
      <c r="H16" s="1218"/>
      <c r="I16" s="1218"/>
      <c r="J16" s="1218"/>
      <c r="K16" s="1218"/>
      <c r="L16" s="1218"/>
      <c r="M16" s="1218"/>
      <c r="N16" s="1224"/>
      <c r="O16" s="1226"/>
      <c r="P16" s="1220"/>
      <c r="Q16" s="66"/>
      <c r="R16" s="1215"/>
      <c r="S16" s="1215"/>
      <c r="T16" s="1215"/>
      <c r="U16" s="1215"/>
      <c r="V16" s="1215"/>
      <c r="W16" s="1215"/>
      <c r="X16" s="1215"/>
      <c r="Y16" s="1215"/>
      <c r="Z16" s="1215"/>
    </row>
    <row r="17" spans="1:26" s="13" customFormat="1" ht="13.5" thickBot="1">
      <c r="A17" s="1221" t="s">
        <v>668</v>
      </c>
      <c r="B17" s="1222"/>
      <c r="C17" s="1222"/>
      <c r="D17" s="1222"/>
      <c r="E17" s="1222"/>
      <c r="F17" s="1222"/>
      <c r="G17" s="1222"/>
      <c r="H17" s="1222"/>
      <c r="I17" s="1222"/>
      <c r="J17" s="1222"/>
      <c r="K17" s="1222"/>
      <c r="L17" s="1222"/>
      <c r="M17" s="1222"/>
      <c r="N17" s="1225"/>
      <c r="O17" s="1227"/>
      <c r="P17" s="1223"/>
      <c r="Q17" s="66"/>
      <c r="R17" s="1215"/>
      <c r="S17" s="1215"/>
      <c r="T17" s="1215"/>
      <c r="U17" s="1215"/>
      <c r="V17" s="1215"/>
      <c r="W17" s="1215"/>
      <c r="X17" s="1215"/>
      <c r="Y17" s="1215"/>
      <c r="Z17" s="1215"/>
    </row>
    <row r="18" spans="1:26" s="13" customFormat="1" ht="12.75" customHeight="1" thickBot="1">
      <c r="A18" s="2580" t="s">
        <v>374</v>
      </c>
      <c r="B18" s="2581"/>
      <c r="C18" s="2581"/>
      <c r="D18" s="2581"/>
      <c r="E18" s="2581"/>
      <c r="F18" s="2581"/>
      <c r="G18" s="2581"/>
      <c r="H18" s="2581"/>
      <c r="I18" s="2581"/>
      <c r="J18" s="2581"/>
      <c r="K18" s="2581"/>
      <c r="L18" s="2581"/>
      <c r="M18" s="2581"/>
      <c r="N18" s="2581"/>
      <c r="O18" s="2581"/>
      <c r="P18" s="2582"/>
      <c r="Q18" s="66"/>
      <c r="R18" s="1215"/>
      <c r="S18" s="1215"/>
      <c r="T18" s="1215"/>
      <c r="U18" s="1215"/>
      <c r="V18" s="1215"/>
      <c r="W18" s="1215"/>
      <c r="X18" s="1215"/>
      <c r="Y18" s="1215"/>
      <c r="Z18" s="1215"/>
    </row>
    <row r="19" spans="1:26" s="13" customFormat="1" ht="13.5" thickBot="1">
      <c r="A19" s="1242" t="s">
        <v>77</v>
      </c>
      <c r="B19" s="1243"/>
      <c r="C19" s="1243"/>
      <c r="D19" s="1243"/>
      <c r="E19" s="1243"/>
      <c r="F19" s="1243"/>
      <c r="G19" s="1243"/>
      <c r="H19" s="1243"/>
      <c r="I19" s="1243"/>
      <c r="J19" s="1243"/>
      <c r="K19" s="1243"/>
      <c r="L19" s="1243"/>
      <c r="M19" s="1243"/>
      <c r="N19" s="1244">
        <f>SUM(B19:M19)</f>
        <v>0</v>
      </c>
      <c r="O19" s="1245">
        <f>SUM(B19:G19)</f>
        <v>0</v>
      </c>
      <c r="P19" s="1246">
        <f>SUM(H19:M19)</f>
        <v>0</v>
      </c>
      <c r="Q19" s="66"/>
      <c r="R19" s="1215"/>
      <c r="S19" s="1215"/>
      <c r="T19" s="1215"/>
      <c r="U19" s="1215"/>
      <c r="V19" s="1215"/>
      <c r="W19" s="1215"/>
      <c r="X19" s="1215"/>
      <c r="Y19" s="1215"/>
      <c r="Z19" s="1215"/>
    </row>
    <row r="20" spans="1:26" s="13" customFormat="1" ht="12.75">
      <c r="A20" s="1228" t="s">
        <v>665</v>
      </c>
      <c r="B20" s="1229"/>
      <c r="C20" s="1229"/>
      <c r="D20" s="1229"/>
      <c r="E20" s="1229"/>
      <c r="F20" s="1229"/>
      <c r="G20" s="1229"/>
      <c r="H20" s="1229"/>
      <c r="I20" s="1229"/>
      <c r="J20" s="1229"/>
      <c r="K20" s="1229"/>
      <c r="L20" s="1229"/>
      <c r="M20" s="1229"/>
      <c r="N20" s="1230"/>
      <c r="O20" s="1231"/>
      <c r="P20" s="1232"/>
      <c r="Q20" s="66"/>
      <c r="R20" s="1215"/>
      <c r="S20" s="1215"/>
      <c r="T20" s="1215"/>
      <c r="U20" s="1215"/>
      <c r="V20" s="1215"/>
      <c r="W20" s="1215"/>
      <c r="X20" s="1215"/>
      <c r="Y20" s="1215"/>
      <c r="Z20" s="1215"/>
    </row>
    <row r="21" spans="1:26" s="13" customFormat="1" ht="12.75">
      <c r="A21" s="1228" t="s">
        <v>666</v>
      </c>
      <c r="B21" s="1229"/>
      <c r="C21" s="1229"/>
      <c r="D21" s="1229"/>
      <c r="E21" s="1229"/>
      <c r="F21" s="1229"/>
      <c r="G21" s="1229"/>
      <c r="H21" s="1229"/>
      <c r="I21" s="1229"/>
      <c r="J21" s="1229"/>
      <c r="K21" s="1229"/>
      <c r="L21" s="1229"/>
      <c r="M21" s="1229"/>
      <c r="N21" s="1230">
        <f>SUM(B21:M21)</f>
        <v>0</v>
      </c>
      <c r="O21" s="1231">
        <f>SUM(B21:G21)</f>
        <v>0</v>
      </c>
      <c r="P21" s="1232">
        <f>SUM(H21:M21)</f>
        <v>0</v>
      </c>
      <c r="Q21" s="66"/>
      <c r="R21" s="1215"/>
      <c r="S21" s="1215"/>
      <c r="T21" s="1215"/>
      <c r="U21" s="1215"/>
      <c r="V21" s="1215"/>
      <c r="W21" s="1215"/>
      <c r="X21" s="1215"/>
      <c r="Y21" s="1215"/>
      <c r="Z21" s="1215"/>
    </row>
    <row r="22" spans="1:26" s="13" customFormat="1" ht="12.75">
      <c r="A22" s="1219" t="s">
        <v>667</v>
      </c>
      <c r="B22" s="1218"/>
      <c r="C22" s="1218"/>
      <c r="D22" s="1218"/>
      <c r="E22" s="1218"/>
      <c r="F22" s="1218"/>
      <c r="G22" s="1218"/>
      <c r="H22" s="1218"/>
      <c r="I22" s="1218"/>
      <c r="J22" s="1218"/>
      <c r="K22" s="1218"/>
      <c r="L22" s="1218"/>
      <c r="M22" s="1218"/>
      <c r="N22" s="1224"/>
      <c r="O22" s="1226"/>
      <c r="P22" s="1220"/>
      <c r="Q22" s="66"/>
      <c r="R22" s="1215"/>
      <c r="S22" s="1215"/>
      <c r="T22" s="1215"/>
      <c r="U22" s="1215"/>
      <c r="V22" s="1215"/>
      <c r="W22" s="1215"/>
      <c r="X22" s="1215"/>
      <c r="Y22" s="1215"/>
      <c r="Z22" s="1215"/>
    </row>
    <row r="23" spans="1:26" s="13" customFormat="1" ht="13.5" thickBot="1">
      <c r="A23" s="1221" t="s">
        <v>668</v>
      </c>
      <c r="B23" s="1222"/>
      <c r="C23" s="1222"/>
      <c r="D23" s="1222"/>
      <c r="E23" s="1222"/>
      <c r="F23" s="1222"/>
      <c r="G23" s="1222"/>
      <c r="H23" s="1222"/>
      <c r="I23" s="1222"/>
      <c r="J23" s="1222"/>
      <c r="K23" s="1222"/>
      <c r="L23" s="1222"/>
      <c r="M23" s="1222"/>
      <c r="N23" s="1225"/>
      <c r="O23" s="1227"/>
      <c r="P23" s="1223"/>
      <c r="Q23" s="66"/>
      <c r="R23" s="1215"/>
      <c r="S23" s="1215"/>
      <c r="T23" s="1215"/>
      <c r="U23" s="1215"/>
      <c r="V23" s="1215"/>
      <c r="W23" s="1215"/>
      <c r="X23" s="1215"/>
      <c r="Y23" s="1215"/>
      <c r="Z23" s="1215"/>
    </row>
    <row r="24" spans="1:26" s="13" customFormat="1" ht="13.5" thickBot="1">
      <c r="A24" s="472" t="s">
        <v>378</v>
      </c>
      <c r="B24" s="473">
        <f>B11+B13+B19</f>
        <v>0</v>
      </c>
      <c r="C24" s="473">
        <f aca="true" t="shared" si="0" ref="C24:P24">C11+C13+C19</f>
        <v>0</v>
      </c>
      <c r="D24" s="473">
        <f t="shared" si="0"/>
        <v>0</v>
      </c>
      <c r="E24" s="473">
        <f t="shared" si="0"/>
        <v>0</v>
      </c>
      <c r="F24" s="473">
        <f t="shared" si="0"/>
        <v>0</v>
      </c>
      <c r="G24" s="473">
        <f t="shared" si="0"/>
        <v>0</v>
      </c>
      <c r="H24" s="473">
        <f t="shared" si="0"/>
        <v>0</v>
      </c>
      <c r="I24" s="473">
        <f t="shared" si="0"/>
        <v>0</v>
      </c>
      <c r="J24" s="473">
        <f t="shared" si="0"/>
        <v>0</v>
      </c>
      <c r="K24" s="473">
        <f t="shared" si="0"/>
        <v>0</v>
      </c>
      <c r="L24" s="473">
        <f t="shared" si="0"/>
        <v>0</v>
      </c>
      <c r="M24" s="473">
        <f t="shared" si="0"/>
        <v>0</v>
      </c>
      <c r="N24" s="474">
        <f t="shared" si="0"/>
        <v>0</v>
      </c>
      <c r="O24" s="475">
        <f t="shared" si="0"/>
        <v>0</v>
      </c>
      <c r="P24" s="476">
        <f t="shared" si="0"/>
        <v>0</v>
      </c>
      <c r="Q24" s="66"/>
      <c r="R24" s="1215"/>
      <c r="S24" s="1215"/>
      <c r="T24" s="1215"/>
      <c r="U24" s="1215"/>
      <c r="V24" s="1215"/>
      <c r="W24" s="1215"/>
      <c r="X24" s="1215"/>
      <c r="Y24" s="1215"/>
      <c r="Z24" s="1215"/>
    </row>
    <row r="25" spans="1:26" s="14" customFormat="1" ht="18" customHeight="1" thickBot="1">
      <c r="A25" s="2583" t="s">
        <v>375</v>
      </c>
      <c r="B25" s="2584"/>
      <c r="C25" s="2584"/>
      <c r="D25" s="2584"/>
      <c r="E25" s="2584"/>
      <c r="F25" s="2584"/>
      <c r="G25" s="2584"/>
      <c r="H25" s="2584"/>
      <c r="I25" s="2584"/>
      <c r="J25" s="2584"/>
      <c r="K25" s="2584"/>
      <c r="L25" s="2584"/>
      <c r="M25" s="2584"/>
      <c r="N25" s="2584"/>
      <c r="O25" s="2584"/>
      <c r="P25" s="2585"/>
      <c r="Q25" s="67"/>
      <c r="R25" s="1217"/>
      <c r="S25" s="1217"/>
      <c r="T25" s="1217"/>
      <c r="U25" s="1217"/>
      <c r="V25" s="1217"/>
      <c r="W25" s="1217"/>
      <c r="X25" s="1217"/>
      <c r="Y25" s="1217"/>
      <c r="Z25" s="1217"/>
    </row>
    <row r="26" spans="1:26" s="14" customFormat="1" ht="18" customHeight="1" thickBot="1">
      <c r="A26" s="2586" t="s">
        <v>373</v>
      </c>
      <c r="B26" s="2587"/>
      <c r="C26" s="2587"/>
      <c r="D26" s="2587"/>
      <c r="E26" s="2587"/>
      <c r="F26" s="2587"/>
      <c r="G26" s="2587"/>
      <c r="H26" s="2587"/>
      <c r="I26" s="2587"/>
      <c r="J26" s="2587"/>
      <c r="K26" s="2587"/>
      <c r="L26" s="2587"/>
      <c r="M26" s="2587"/>
      <c r="N26" s="2587"/>
      <c r="O26" s="2587"/>
      <c r="P26" s="2588"/>
      <c r="Q26" s="67"/>
      <c r="R26" s="1217"/>
      <c r="S26" s="1217"/>
      <c r="T26" s="1217"/>
      <c r="U26" s="1217"/>
      <c r="V26" s="1217"/>
      <c r="W26" s="1217"/>
      <c r="X26" s="1217"/>
      <c r="Y26" s="1217"/>
      <c r="Z26" s="1217"/>
    </row>
    <row r="27" spans="1:16" ht="13.5" thickBot="1">
      <c r="A27" s="1238" t="s">
        <v>77</v>
      </c>
      <c r="B27" s="1239"/>
      <c r="C27" s="1239"/>
      <c r="D27" s="1239"/>
      <c r="E27" s="1239"/>
      <c r="F27" s="1239"/>
      <c r="G27" s="1239"/>
      <c r="H27" s="1239"/>
      <c r="I27" s="1239"/>
      <c r="J27" s="1239"/>
      <c r="K27" s="1239"/>
      <c r="L27" s="1239"/>
      <c r="M27" s="1239"/>
      <c r="N27" s="1240">
        <f>SUM(B27:M27)</f>
        <v>0</v>
      </c>
      <c r="O27" s="1247">
        <f>SUM(B27:G27)</f>
        <v>0</v>
      </c>
      <c r="P27" s="1241">
        <f>SUM(H27:M27)</f>
        <v>0</v>
      </c>
    </row>
    <row r="28" spans="1:16" ht="15" thickBot="1">
      <c r="A28" s="2574" t="s">
        <v>657</v>
      </c>
      <c r="B28" s="2575"/>
      <c r="C28" s="2575"/>
      <c r="D28" s="2575"/>
      <c r="E28" s="2575"/>
      <c r="F28" s="2575"/>
      <c r="G28" s="2575"/>
      <c r="H28" s="2575"/>
      <c r="I28" s="2575"/>
      <c r="J28" s="2575"/>
      <c r="K28" s="2575"/>
      <c r="L28" s="2575"/>
      <c r="M28" s="2575"/>
      <c r="N28" s="2575"/>
      <c r="O28" s="2575"/>
      <c r="P28" s="2576"/>
    </row>
    <row r="29" spans="1:16" ht="12.75">
      <c r="A29" s="1233" t="s">
        <v>77</v>
      </c>
      <c r="B29" s="1234"/>
      <c r="C29" s="1234"/>
      <c r="D29" s="1234"/>
      <c r="E29" s="1234"/>
      <c r="F29" s="1234"/>
      <c r="G29" s="1234"/>
      <c r="H29" s="1234"/>
      <c r="I29" s="1234"/>
      <c r="J29" s="1234"/>
      <c r="K29" s="1234"/>
      <c r="L29" s="1234"/>
      <c r="M29" s="1234"/>
      <c r="N29" s="1235">
        <f>SUM(B29:M29)</f>
        <v>0</v>
      </c>
      <c r="O29" s="1236">
        <f>SUM(B29:G29)</f>
        <v>0</v>
      </c>
      <c r="P29" s="1237">
        <f>SUM(H29:M29)</f>
        <v>0</v>
      </c>
    </row>
    <row r="30" spans="1:16" ht="12.75">
      <c r="A30" s="1228" t="s">
        <v>665</v>
      </c>
      <c r="B30" s="1229"/>
      <c r="C30" s="1229"/>
      <c r="D30" s="1229"/>
      <c r="E30" s="1229"/>
      <c r="F30" s="1229"/>
      <c r="G30" s="1229"/>
      <c r="H30" s="1229"/>
      <c r="I30" s="1229"/>
      <c r="J30" s="1229"/>
      <c r="K30" s="1229"/>
      <c r="L30" s="1229"/>
      <c r="M30" s="1229"/>
      <c r="N30" s="1230"/>
      <c r="O30" s="1231"/>
      <c r="P30" s="1232"/>
    </row>
    <row r="31" spans="1:16" ht="12.75">
      <c r="A31" s="1228" t="s">
        <v>666</v>
      </c>
      <c r="B31" s="1229"/>
      <c r="C31" s="1229"/>
      <c r="D31" s="1229"/>
      <c r="E31" s="1229"/>
      <c r="F31" s="1229"/>
      <c r="G31" s="1229"/>
      <c r="H31" s="1229"/>
      <c r="I31" s="1229"/>
      <c r="J31" s="1229"/>
      <c r="K31" s="1229"/>
      <c r="L31" s="1229"/>
      <c r="M31" s="1229"/>
      <c r="N31" s="1230">
        <f>SUM(B31:M31)</f>
        <v>0</v>
      </c>
      <c r="O31" s="1231">
        <f>SUM(B31:G31)</f>
        <v>0</v>
      </c>
      <c r="P31" s="1232">
        <f>SUM(H31:M31)</f>
        <v>0</v>
      </c>
    </row>
    <row r="32" spans="1:16" ht="12.75">
      <c r="A32" s="1219" t="s">
        <v>667</v>
      </c>
      <c r="B32" s="1218"/>
      <c r="C32" s="1218"/>
      <c r="D32" s="1218"/>
      <c r="E32" s="1218"/>
      <c r="F32" s="1218"/>
      <c r="G32" s="1218"/>
      <c r="H32" s="1218"/>
      <c r="I32" s="1218"/>
      <c r="J32" s="1218"/>
      <c r="K32" s="1218"/>
      <c r="L32" s="1218"/>
      <c r="M32" s="1218"/>
      <c r="N32" s="1224"/>
      <c r="O32" s="1226"/>
      <c r="P32" s="1220"/>
    </row>
    <row r="33" spans="1:16" ht="13.5" thickBot="1">
      <c r="A33" s="1221" t="s">
        <v>668</v>
      </c>
      <c r="B33" s="1222"/>
      <c r="C33" s="1222"/>
      <c r="D33" s="1222"/>
      <c r="E33" s="1222"/>
      <c r="F33" s="1222"/>
      <c r="G33" s="1222"/>
      <c r="H33" s="1222"/>
      <c r="I33" s="1222"/>
      <c r="J33" s="1222"/>
      <c r="K33" s="1222"/>
      <c r="L33" s="1222"/>
      <c r="M33" s="1222"/>
      <c r="N33" s="1225"/>
      <c r="O33" s="1227"/>
      <c r="P33" s="1223"/>
    </row>
    <row r="34" spans="1:16" ht="15" thickBot="1">
      <c r="A34" s="2574" t="s">
        <v>374</v>
      </c>
      <c r="B34" s="2575"/>
      <c r="C34" s="2575"/>
      <c r="D34" s="2575"/>
      <c r="E34" s="2575"/>
      <c r="F34" s="2575"/>
      <c r="G34" s="2575"/>
      <c r="H34" s="2575"/>
      <c r="I34" s="2575"/>
      <c r="J34" s="2575"/>
      <c r="K34" s="2575"/>
      <c r="L34" s="2575"/>
      <c r="M34" s="2575"/>
      <c r="N34" s="2575"/>
      <c r="O34" s="2575"/>
      <c r="P34" s="2576"/>
    </row>
    <row r="35" spans="1:16" ht="12.75">
      <c r="A35" s="1233" t="s">
        <v>77</v>
      </c>
      <c r="B35" s="1234"/>
      <c r="C35" s="1234"/>
      <c r="D35" s="1234"/>
      <c r="E35" s="1234"/>
      <c r="F35" s="1234"/>
      <c r="G35" s="1234"/>
      <c r="H35" s="1234"/>
      <c r="I35" s="1234"/>
      <c r="J35" s="1234"/>
      <c r="K35" s="1234"/>
      <c r="L35" s="1234"/>
      <c r="M35" s="1234"/>
      <c r="N35" s="1235">
        <f>SUM(B35:M35)</f>
        <v>0</v>
      </c>
      <c r="O35" s="1236">
        <f>SUM(B35:G35)</f>
        <v>0</v>
      </c>
      <c r="P35" s="1237">
        <f>SUM(H35:M35)</f>
        <v>0</v>
      </c>
    </row>
    <row r="36" spans="1:16" ht="12.75">
      <c r="A36" s="1228" t="s">
        <v>665</v>
      </c>
      <c r="B36" s="1229"/>
      <c r="C36" s="1229"/>
      <c r="D36" s="1229"/>
      <c r="E36" s="1229"/>
      <c r="F36" s="1229"/>
      <c r="G36" s="1229"/>
      <c r="H36" s="1229"/>
      <c r="I36" s="1229"/>
      <c r="J36" s="1229"/>
      <c r="K36" s="1229"/>
      <c r="L36" s="1229"/>
      <c r="M36" s="1229"/>
      <c r="N36" s="1230"/>
      <c r="O36" s="1231"/>
      <c r="P36" s="1232"/>
    </row>
    <row r="37" spans="1:16" ht="12.75">
      <c r="A37" s="1228" t="s">
        <v>666</v>
      </c>
      <c r="B37" s="1229"/>
      <c r="C37" s="1229"/>
      <c r="D37" s="1229"/>
      <c r="E37" s="1229"/>
      <c r="F37" s="1229"/>
      <c r="G37" s="1229"/>
      <c r="H37" s="1229"/>
      <c r="I37" s="1229"/>
      <c r="J37" s="1229"/>
      <c r="K37" s="1229"/>
      <c r="L37" s="1229"/>
      <c r="M37" s="1229"/>
      <c r="N37" s="1230">
        <f>SUM(B37:M37)</f>
        <v>0</v>
      </c>
      <c r="O37" s="1231">
        <f>SUM(B37:G37)</f>
        <v>0</v>
      </c>
      <c r="P37" s="1232">
        <f>SUM(H37:M37)</f>
        <v>0</v>
      </c>
    </row>
    <row r="38" spans="1:16" ht="12.75">
      <c r="A38" s="1219" t="s">
        <v>667</v>
      </c>
      <c r="B38" s="1218"/>
      <c r="C38" s="1218"/>
      <c r="D38" s="1218"/>
      <c r="E38" s="1218"/>
      <c r="F38" s="1218"/>
      <c r="G38" s="1218"/>
      <c r="H38" s="1218"/>
      <c r="I38" s="1218"/>
      <c r="J38" s="1218"/>
      <c r="K38" s="1218"/>
      <c r="L38" s="1218"/>
      <c r="M38" s="1218"/>
      <c r="N38" s="1224"/>
      <c r="O38" s="1226"/>
      <c r="P38" s="1220"/>
    </row>
    <row r="39" spans="1:16" ht="13.5" thickBot="1">
      <c r="A39" s="1221" t="s">
        <v>668</v>
      </c>
      <c r="B39" s="1222"/>
      <c r="C39" s="1222"/>
      <c r="D39" s="1222"/>
      <c r="E39" s="1222"/>
      <c r="F39" s="1222"/>
      <c r="G39" s="1222"/>
      <c r="H39" s="1222"/>
      <c r="I39" s="1222"/>
      <c r="J39" s="1222"/>
      <c r="K39" s="1222"/>
      <c r="L39" s="1222"/>
      <c r="M39" s="1222"/>
      <c r="N39" s="1225"/>
      <c r="O39" s="1227"/>
      <c r="P39" s="1223"/>
    </row>
    <row r="40" spans="1:17" s="19" customFormat="1" ht="13.5" thickBot="1">
      <c r="A40" s="472" t="s">
        <v>376</v>
      </c>
      <c r="B40" s="477">
        <f aca="true" t="shared" si="1" ref="B40:P40">B27+B29+B35</f>
        <v>0</v>
      </c>
      <c r="C40" s="477">
        <f t="shared" si="1"/>
        <v>0</v>
      </c>
      <c r="D40" s="477">
        <f t="shared" si="1"/>
        <v>0</v>
      </c>
      <c r="E40" s="477">
        <f t="shared" si="1"/>
        <v>0</v>
      </c>
      <c r="F40" s="477">
        <f t="shared" si="1"/>
        <v>0</v>
      </c>
      <c r="G40" s="477">
        <f t="shared" si="1"/>
        <v>0</v>
      </c>
      <c r="H40" s="477">
        <f t="shared" si="1"/>
        <v>0</v>
      </c>
      <c r="I40" s="477">
        <f t="shared" si="1"/>
        <v>0</v>
      </c>
      <c r="J40" s="477">
        <f t="shared" si="1"/>
        <v>0</v>
      </c>
      <c r="K40" s="477">
        <f t="shared" si="1"/>
        <v>0</v>
      </c>
      <c r="L40" s="477">
        <f t="shared" si="1"/>
        <v>0</v>
      </c>
      <c r="M40" s="477">
        <f t="shared" si="1"/>
        <v>0</v>
      </c>
      <c r="N40" s="478">
        <f t="shared" si="1"/>
        <v>0</v>
      </c>
      <c r="O40" s="479">
        <f t="shared" si="1"/>
        <v>0</v>
      </c>
      <c r="P40" s="480">
        <f t="shared" si="1"/>
        <v>0</v>
      </c>
      <c r="Q40" s="67"/>
    </row>
    <row r="41" spans="1:17" s="19" customFormat="1" ht="36">
      <c r="A41" s="481" t="s">
        <v>377</v>
      </c>
      <c r="B41" s="482">
        <f aca="true" t="shared" si="2" ref="B41:P41">B24+B40</f>
        <v>0</v>
      </c>
      <c r="C41" s="482">
        <f t="shared" si="2"/>
        <v>0</v>
      </c>
      <c r="D41" s="482">
        <f t="shared" si="2"/>
        <v>0</v>
      </c>
      <c r="E41" s="482">
        <f t="shared" si="2"/>
        <v>0</v>
      </c>
      <c r="F41" s="482">
        <f t="shared" si="2"/>
        <v>0</v>
      </c>
      <c r="G41" s="482">
        <f t="shared" si="2"/>
        <v>0</v>
      </c>
      <c r="H41" s="482">
        <f t="shared" si="2"/>
        <v>0</v>
      </c>
      <c r="I41" s="482">
        <f t="shared" si="2"/>
        <v>0</v>
      </c>
      <c r="J41" s="482">
        <f t="shared" si="2"/>
        <v>0</v>
      </c>
      <c r="K41" s="482">
        <f t="shared" si="2"/>
        <v>0</v>
      </c>
      <c r="L41" s="482">
        <f t="shared" si="2"/>
        <v>0</v>
      </c>
      <c r="M41" s="482">
        <f t="shared" si="2"/>
        <v>0</v>
      </c>
      <c r="N41" s="482">
        <f t="shared" si="2"/>
        <v>0</v>
      </c>
      <c r="O41" s="483">
        <f t="shared" si="2"/>
        <v>0</v>
      </c>
      <c r="P41" s="483">
        <f t="shared" si="2"/>
        <v>0</v>
      </c>
      <c r="Q41" s="67"/>
    </row>
    <row r="42" spans="1:17" s="19" customFormat="1" ht="12.75">
      <c r="A42" s="481"/>
      <c r="B42" s="482"/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3"/>
      <c r="P42" s="483"/>
      <c r="Q42" s="67"/>
    </row>
    <row r="43" spans="1:24" s="21" customFormat="1" ht="24" customHeight="1" thickBot="1">
      <c r="A43" s="2565" t="s">
        <v>121</v>
      </c>
      <c r="B43" s="2565"/>
      <c r="C43" s="461"/>
      <c r="D43" s="461"/>
      <c r="E43" s="461"/>
      <c r="F43" s="461"/>
      <c r="G43" s="461"/>
      <c r="H43" s="462"/>
      <c r="I43" s="462"/>
      <c r="J43" s="462"/>
      <c r="K43" s="462"/>
      <c r="L43" s="463" t="e">
        <f>#REF!/#REF!</f>
        <v>#REF!</v>
      </c>
      <c r="M43" s="462"/>
      <c r="N43" s="462"/>
      <c r="O43" s="462"/>
      <c r="P43" s="462"/>
      <c r="Q43" s="69"/>
      <c r="R43" s="20"/>
      <c r="S43" s="20"/>
      <c r="T43" s="20"/>
      <c r="U43" s="20"/>
      <c r="V43" s="20"/>
      <c r="W43" s="20"/>
      <c r="X43" s="20"/>
    </row>
    <row r="44" spans="1:26" s="24" customFormat="1" ht="11.25">
      <c r="A44" s="464"/>
      <c r="B44" s="465"/>
      <c r="C44" s="466" t="s">
        <v>122</v>
      </c>
      <c r="D44" s="2566" t="s">
        <v>123</v>
      </c>
      <c r="E44" s="2566"/>
      <c r="F44" s="2566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70"/>
      <c r="R44" s="22"/>
      <c r="S44" s="22"/>
      <c r="T44" s="22"/>
      <c r="U44" s="22"/>
      <c r="V44" s="22"/>
      <c r="W44" s="22"/>
      <c r="X44" s="22"/>
      <c r="Y44" s="23"/>
      <c r="Z44" s="23"/>
    </row>
    <row r="45" spans="1:24" s="21" customFormat="1" ht="13.5" thickBot="1">
      <c r="A45" s="2565" t="s">
        <v>124</v>
      </c>
      <c r="B45" s="2565"/>
      <c r="C45" s="461"/>
      <c r="D45" s="461"/>
      <c r="E45" s="461"/>
      <c r="F45" s="461"/>
      <c r="G45" s="461"/>
      <c r="H45" s="462"/>
      <c r="I45" s="462"/>
      <c r="J45" s="462"/>
      <c r="K45" s="462"/>
      <c r="L45" s="462"/>
      <c r="M45" s="462"/>
      <c r="N45" s="462"/>
      <c r="O45" s="462"/>
      <c r="P45" s="462"/>
      <c r="Q45" s="69"/>
      <c r="R45" s="20"/>
      <c r="S45" s="20"/>
      <c r="T45" s="20"/>
      <c r="U45" s="20"/>
      <c r="V45" s="20"/>
      <c r="W45" s="20"/>
      <c r="X45" s="20"/>
    </row>
    <row r="46" spans="1:26" s="24" customFormat="1" ht="11.25">
      <c r="A46" s="464"/>
      <c r="B46" s="465"/>
      <c r="C46" s="467" t="s">
        <v>122</v>
      </c>
      <c r="D46" s="468" t="s">
        <v>125</v>
      </c>
      <c r="E46" s="468"/>
      <c r="F46" s="465"/>
      <c r="G46" s="469"/>
      <c r="H46" s="469"/>
      <c r="I46" s="470"/>
      <c r="J46" s="469"/>
      <c r="K46" s="469"/>
      <c r="L46" s="470"/>
      <c r="M46" s="469"/>
      <c r="N46" s="469"/>
      <c r="O46" s="470"/>
      <c r="P46" s="469"/>
      <c r="Q46" s="71"/>
      <c r="R46" s="26"/>
      <c r="S46" s="25"/>
      <c r="T46" s="25"/>
      <c r="U46" s="26"/>
      <c r="V46" s="25"/>
      <c r="W46" s="25"/>
      <c r="X46" s="26"/>
      <c r="Y46" s="23"/>
      <c r="Z46" s="23"/>
    </row>
    <row r="47" spans="1:16" ht="12">
      <c r="A47" s="361"/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</row>
    <row r="48" spans="1:16" ht="12">
      <c r="A48" s="2284" t="s">
        <v>238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2">
      <c r="A49" s="2567" t="s">
        <v>875</v>
      </c>
      <c r="B49" s="2567"/>
      <c r="C49" s="2567"/>
      <c r="D49" s="2567"/>
      <c r="E49" s="2567"/>
      <c r="F49" s="2567"/>
      <c r="G49" s="2567"/>
      <c r="H49" s="2567"/>
      <c r="I49" s="2567"/>
      <c r="J49" s="2567"/>
      <c r="K49" s="2567"/>
      <c r="L49" s="2567"/>
      <c r="M49" s="2567"/>
      <c r="N49" s="2567"/>
      <c r="O49" s="2567"/>
      <c r="P49" s="2567"/>
    </row>
    <row r="50" spans="1:16" ht="12">
      <c r="A50" s="361"/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</row>
    <row r="51" spans="1:16" ht="12">
      <c r="A51" s="361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</row>
    <row r="52" spans="1:16" ht="12">
      <c r="A52" s="361"/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</row>
  </sheetData>
  <sheetProtection/>
  <mergeCells count="15">
    <mergeCell ref="A18:P18"/>
    <mergeCell ref="A25:P25"/>
    <mergeCell ref="A28:P28"/>
    <mergeCell ref="A34:P34"/>
    <mergeCell ref="A26:P26"/>
    <mergeCell ref="A4:N4"/>
    <mergeCell ref="A2:P2"/>
    <mergeCell ref="A43:B43"/>
    <mergeCell ref="D44:F44"/>
    <mergeCell ref="A49:P49"/>
    <mergeCell ref="A45:B45"/>
    <mergeCell ref="A8:P8"/>
    <mergeCell ref="A9:P9"/>
    <mergeCell ref="A10:P10"/>
    <mergeCell ref="A12:P12"/>
  </mergeCells>
  <printOptions horizontalCentered="1"/>
  <pageMargins left="0.1968503937007874" right="0.1968503937007874" top="0.4330708661417323" bottom="0.3937007874015748" header="0.31496062992125984" footer="0.1968503937007874"/>
  <pageSetup fitToHeight="1" fitToWidth="1" horizontalDpi="600" verticalDpi="600" orientation="landscape" paperSize="9" scale="72" r:id="rId1"/>
  <headerFooter alignWithMargins="0">
    <oddFooter>&amp;R&amp;6&amp;Z&amp;F   &amp;A</oddFooter>
  </headerFooter>
  <rowBreaks count="1" manualBreakCount="1">
    <brk id="3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2:Z83"/>
  <sheetViews>
    <sheetView view="pageBreakPreview" zoomScale="115" zoomScaleSheetLayoutView="115" zoomScalePageLayoutView="0" workbookViewId="0" topLeftCell="A1">
      <pane xSplit="1" ySplit="7" topLeftCell="B7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R67" sqref="R67"/>
    </sheetView>
  </sheetViews>
  <sheetFormatPr defaultColWidth="9.140625" defaultRowHeight="12.75"/>
  <cols>
    <col min="1" max="1" width="28.57421875" style="9" customWidth="1"/>
    <col min="2" max="4" width="9.7109375" style="9" customWidth="1"/>
    <col min="5" max="5" width="10.421875" style="9" customWidth="1"/>
    <col min="6" max="13" width="9.7109375" style="9" customWidth="1"/>
    <col min="14" max="14" width="10.421875" style="9" customWidth="1"/>
    <col min="15" max="15" width="10.28125" style="9" customWidth="1"/>
    <col min="16" max="16" width="11.28125" style="9" customWidth="1"/>
    <col min="17" max="17" width="9.140625" style="63" customWidth="1"/>
    <col min="18" max="16384" width="9.140625" style="8" customWidth="1"/>
  </cols>
  <sheetData>
    <row r="2" spans="1:17" s="10" customFormat="1" ht="15.75">
      <c r="A2" s="2564" t="s">
        <v>834</v>
      </c>
      <c r="B2" s="2564"/>
      <c r="C2" s="2564"/>
      <c r="D2" s="2564"/>
      <c r="E2" s="2564"/>
      <c r="F2" s="2564"/>
      <c r="G2" s="2564"/>
      <c r="H2" s="2564"/>
      <c r="I2" s="2564"/>
      <c r="J2" s="2564"/>
      <c r="K2" s="2564"/>
      <c r="L2" s="2564"/>
      <c r="M2" s="2564"/>
      <c r="N2" s="2564"/>
      <c r="O2" s="358"/>
      <c r="P2" s="358"/>
      <c r="Q2" s="62"/>
    </row>
    <row r="3" spans="1:16" ht="13.5" customHeight="1" thickBot="1">
      <c r="A3" s="359"/>
      <c r="B3" s="2590">
        <f>Анкета!A5</f>
        <v>0</v>
      </c>
      <c r="C3" s="2590"/>
      <c r="D3" s="2590"/>
      <c r="E3" s="2590"/>
      <c r="F3" s="2590"/>
      <c r="G3" s="2590"/>
      <c r="H3" s="2590"/>
      <c r="I3" s="2590"/>
      <c r="J3" s="359"/>
      <c r="K3" s="359"/>
      <c r="L3" s="359"/>
      <c r="M3" s="359"/>
      <c r="N3" s="361"/>
      <c r="O3" s="361"/>
      <c r="P3" s="361"/>
    </row>
    <row r="4" spans="1:17" s="11" customFormat="1" ht="12">
      <c r="A4" s="2563" t="s">
        <v>1</v>
      </c>
      <c r="B4" s="2563"/>
      <c r="C4" s="2563"/>
      <c r="D4" s="2563"/>
      <c r="E4" s="2563"/>
      <c r="F4" s="2563"/>
      <c r="G4" s="2563"/>
      <c r="H4" s="2563"/>
      <c r="I4" s="2563"/>
      <c r="J4" s="2563"/>
      <c r="K4" s="2563"/>
      <c r="L4" s="2563"/>
      <c r="M4" s="2563"/>
      <c r="N4" s="2563"/>
      <c r="O4" s="362"/>
      <c r="P4" s="363" t="s">
        <v>0</v>
      </c>
      <c r="Q4" s="64"/>
    </row>
    <row r="5" spans="1:16" ht="6" customHeight="1" thickBot="1">
      <c r="A5" s="361"/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</row>
    <row r="6" spans="1:17" s="12" customFormat="1" ht="27" customHeight="1">
      <c r="A6" s="364" t="s">
        <v>2</v>
      </c>
      <c r="B6" s="365" t="s">
        <v>3</v>
      </c>
      <c r="C6" s="365" t="s">
        <v>4</v>
      </c>
      <c r="D6" s="365" t="s">
        <v>5</v>
      </c>
      <c r="E6" s="365" t="s">
        <v>6</v>
      </c>
      <c r="F6" s="365" t="s">
        <v>7</v>
      </c>
      <c r="G6" s="365" t="s">
        <v>8</v>
      </c>
      <c r="H6" s="365" t="s">
        <v>9</v>
      </c>
      <c r="I6" s="365" t="s">
        <v>10</v>
      </c>
      <c r="J6" s="365" t="s">
        <v>11</v>
      </c>
      <c r="K6" s="365" t="s">
        <v>12</v>
      </c>
      <c r="L6" s="365" t="s">
        <v>13</v>
      </c>
      <c r="M6" s="365" t="s">
        <v>14</v>
      </c>
      <c r="N6" s="366" t="s">
        <v>833</v>
      </c>
      <c r="O6" s="367" t="s">
        <v>84</v>
      </c>
      <c r="P6" s="368" t="s">
        <v>85</v>
      </c>
      <c r="Q6" s="65"/>
    </row>
    <row r="7" spans="1:17" s="13" customFormat="1" ht="12" thickBot="1">
      <c r="A7" s="369"/>
      <c r="B7" s="369">
        <v>1</v>
      </c>
      <c r="C7" s="369">
        <v>2</v>
      </c>
      <c r="D7" s="369">
        <v>3</v>
      </c>
      <c r="E7" s="369">
        <v>4</v>
      </c>
      <c r="F7" s="369">
        <v>5</v>
      </c>
      <c r="G7" s="369">
        <v>6</v>
      </c>
      <c r="H7" s="369">
        <v>7</v>
      </c>
      <c r="I7" s="369">
        <v>8</v>
      </c>
      <c r="J7" s="369">
        <v>9</v>
      </c>
      <c r="K7" s="369">
        <v>10</v>
      </c>
      <c r="L7" s="369">
        <v>11</v>
      </c>
      <c r="M7" s="369">
        <v>12</v>
      </c>
      <c r="N7" s="370">
        <v>13</v>
      </c>
      <c r="O7" s="371">
        <v>14</v>
      </c>
      <c r="P7" s="372">
        <v>15</v>
      </c>
      <c r="Q7" s="66"/>
    </row>
    <row r="8" spans="1:17" s="13" customFormat="1" ht="15">
      <c r="A8" s="373" t="s">
        <v>15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5"/>
      <c r="O8" s="376"/>
      <c r="P8" s="377"/>
      <c r="Q8" s="66"/>
    </row>
    <row r="9" spans="1:17" s="13" customFormat="1" ht="12.75">
      <c r="A9" s="378" t="s">
        <v>81</v>
      </c>
      <c r="B9" s="379">
        <f>SUM(B10:B12)</f>
        <v>0</v>
      </c>
      <c r="C9" s="379">
        <f aca="true" t="shared" si="0" ref="C9:M9">SUM(C10:C12)</f>
        <v>0</v>
      </c>
      <c r="D9" s="379">
        <f t="shared" si="0"/>
        <v>0</v>
      </c>
      <c r="E9" s="379">
        <f t="shared" si="0"/>
        <v>0</v>
      </c>
      <c r="F9" s="379">
        <f t="shared" si="0"/>
        <v>0</v>
      </c>
      <c r="G9" s="379">
        <f t="shared" si="0"/>
        <v>0</v>
      </c>
      <c r="H9" s="379">
        <f t="shared" si="0"/>
        <v>0</v>
      </c>
      <c r="I9" s="379">
        <f t="shared" si="0"/>
        <v>0</v>
      </c>
      <c r="J9" s="379">
        <f t="shared" si="0"/>
        <v>0</v>
      </c>
      <c r="K9" s="379">
        <f t="shared" si="0"/>
        <v>0</v>
      </c>
      <c r="L9" s="379">
        <f t="shared" si="0"/>
        <v>0</v>
      </c>
      <c r="M9" s="379">
        <f t="shared" si="0"/>
        <v>0</v>
      </c>
      <c r="N9" s="380">
        <f aca="true" t="shared" si="1" ref="N9:N37">SUM(B9:M9)</f>
        <v>0</v>
      </c>
      <c r="O9" s="381">
        <f>SUM(B9:G9)</f>
        <v>0</v>
      </c>
      <c r="P9" s="382">
        <f>SUM(H9:M9)</f>
        <v>0</v>
      </c>
      <c r="Q9" s="66"/>
    </row>
    <row r="10" spans="1:17" s="13" customFormat="1" ht="12.75">
      <c r="A10" s="383" t="s">
        <v>39</v>
      </c>
      <c r="B10" s="384"/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  <c r="N10" s="385">
        <f t="shared" si="1"/>
        <v>0</v>
      </c>
      <c r="O10" s="386">
        <f aca="true" t="shared" si="2" ref="O10:O37">SUM(B10:G10)</f>
        <v>0</v>
      </c>
      <c r="P10" s="387">
        <f aca="true" t="shared" si="3" ref="P10:P37">SUM(H10:M10)</f>
        <v>0</v>
      </c>
      <c r="Q10" s="66"/>
    </row>
    <row r="11" spans="1:17" s="13" customFormat="1" ht="12.75">
      <c r="A11" s="388" t="s">
        <v>16</v>
      </c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90">
        <f t="shared" si="1"/>
        <v>0</v>
      </c>
      <c r="O11" s="391">
        <f t="shared" si="2"/>
        <v>0</v>
      </c>
      <c r="P11" s="392">
        <f t="shared" si="3"/>
        <v>0</v>
      </c>
      <c r="Q11" s="66"/>
    </row>
    <row r="12" spans="1:17" s="13" customFormat="1" ht="12.75">
      <c r="A12" s="383" t="s">
        <v>75</v>
      </c>
      <c r="B12" s="384"/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5">
        <f t="shared" si="1"/>
        <v>0</v>
      </c>
      <c r="O12" s="386">
        <f t="shared" si="2"/>
        <v>0</v>
      </c>
      <c r="P12" s="387">
        <f t="shared" si="3"/>
        <v>0</v>
      </c>
      <c r="Q12" s="66"/>
    </row>
    <row r="13" spans="1:17" s="13" customFormat="1" ht="12.75">
      <c r="A13" s="378" t="s">
        <v>158</v>
      </c>
      <c r="B13" s="379">
        <f aca="true" t="shared" si="4" ref="B13:M13">SUM(B14:B16)</f>
        <v>0</v>
      </c>
      <c r="C13" s="379">
        <f t="shared" si="4"/>
        <v>0</v>
      </c>
      <c r="D13" s="379">
        <f t="shared" si="4"/>
        <v>0</v>
      </c>
      <c r="E13" s="379">
        <f t="shared" si="4"/>
        <v>0</v>
      </c>
      <c r="F13" s="379">
        <f t="shared" si="4"/>
        <v>0</v>
      </c>
      <c r="G13" s="379">
        <f t="shared" si="4"/>
        <v>0</v>
      </c>
      <c r="H13" s="379">
        <f t="shared" si="4"/>
        <v>0</v>
      </c>
      <c r="I13" s="379">
        <f t="shared" si="4"/>
        <v>0</v>
      </c>
      <c r="J13" s="379">
        <f t="shared" si="4"/>
        <v>0</v>
      </c>
      <c r="K13" s="379">
        <f t="shared" si="4"/>
        <v>0</v>
      </c>
      <c r="L13" s="379">
        <f t="shared" si="4"/>
        <v>0</v>
      </c>
      <c r="M13" s="379">
        <f t="shared" si="4"/>
        <v>0</v>
      </c>
      <c r="N13" s="393">
        <f t="shared" si="1"/>
        <v>0</v>
      </c>
      <c r="O13" s="381">
        <f t="shared" si="2"/>
        <v>0</v>
      </c>
      <c r="P13" s="382">
        <f t="shared" si="3"/>
        <v>0</v>
      </c>
      <c r="Q13" s="66"/>
    </row>
    <row r="14" spans="1:17" s="13" customFormat="1" ht="12.75">
      <c r="A14" s="383" t="s">
        <v>39</v>
      </c>
      <c r="B14" s="384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  <c r="N14" s="385">
        <f t="shared" si="1"/>
        <v>0</v>
      </c>
      <c r="O14" s="386">
        <f t="shared" si="2"/>
        <v>0</v>
      </c>
      <c r="P14" s="387">
        <f t="shared" si="3"/>
        <v>0</v>
      </c>
      <c r="Q14" s="66"/>
    </row>
    <row r="15" spans="1:17" s="13" customFormat="1" ht="12.75">
      <c r="A15" s="383" t="s">
        <v>16</v>
      </c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5">
        <f t="shared" si="1"/>
        <v>0</v>
      </c>
      <c r="O15" s="386">
        <f t="shared" si="2"/>
        <v>0</v>
      </c>
      <c r="P15" s="387">
        <f t="shared" si="3"/>
        <v>0</v>
      </c>
      <c r="Q15" s="66"/>
    </row>
    <row r="16" spans="1:17" s="13" customFormat="1" ht="12.75">
      <c r="A16" s="383" t="s">
        <v>75</v>
      </c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  <c r="N16" s="385">
        <f t="shared" si="1"/>
        <v>0</v>
      </c>
      <c r="O16" s="386">
        <f t="shared" si="2"/>
        <v>0</v>
      </c>
      <c r="P16" s="387">
        <f t="shared" si="3"/>
        <v>0</v>
      </c>
      <c r="Q16" s="66"/>
    </row>
    <row r="17" spans="1:17" s="13" customFormat="1" ht="12.75">
      <c r="A17" s="378" t="s">
        <v>159</v>
      </c>
      <c r="B17" s="394">
        <f>SUM(B18:B21)</f>
        <v>0</v>
      </c>
      <c r="C17" s="394">
        <f aca="true" t="shared" si="5" ref="C17:M17">SUM(C18:C21)</f>
        <v>0</v>
      </c>
      <c r="D17" s="394">
        <f t="shared" si="5"/>
        <v>0</v>
      </c>
      <c r="E17" s="394">
        <f t="shared" si="5"/>
        <v>0</v>
      </c>
      <c r="F17" s="394">
        <f t="shared" si="5"/>
        <v>0</v>
      </c>
      <c r="G17" s="394">
        <f t="shared" si="5"/>
        <v>0</v>
      </c>
      <c r="H17" s="394">
        <f t="shared" si="5"/>
        <v>0</v>
      </c>
      <c r="I17" s="394">
        <f t="shared" si="5"/>
        <v>0</v>
      </c>
      <c r="J17" s="394">
        <f t="shared" si="5"/>
        <v>0</v>
      </c>
      <c r="K17" s="394">
        <f t="shared" si="5"/>
        <v>0</v>
      </c>
      <c r="L17" s="394">
        <f t="shared" si="5"/>
        <v>0</v>
      </c>
      <c r="M17" s="394">
        <f t="shared" si="5"/>
        <v>0</v>
      </c>
      <c r="N17" s="393">
        <f t="shared" si="1"/>
        <v>0</v>
      </c>
      <c r="O17" s="381">
        <f t="shared" si="2"/>
        <v>0</v>
      </c>
      <c r="P17" s="382">
        <f t="shared" si="3"/>
        <v>0</v>
      </c>
      <c r="Q17" s="66"/>
    </row>
    <row r="18" spans="1:17" s="13" customFormat="1" ht="12.75">
      <c r="A18" s="383" t="s">
        <v>17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5">
        <f t="shared" si="1"/>
        <v>0</v>
      </c>
      <c r="O18" s="386">
        <f t="shared" si="2"/>
        <v>0</v>
      </c>
      <c r="P18" s="387">
        <f t="shared" si="3"/>
        <v>0</v>
      </c>
      <c r="Q18" s="66"/>
    </row>
    <row r="19" spans="1:17" s="13" customFormat="1" ht="12.75">
      <c r="A19" s="383" t="s">
        <v>39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5">
        <f t="shared" si="1"/>
        <v>0</v>
      </c>
      <c r="O19" s="386">
        <f t="shared" si="2"/>
        <v>0</v>
      </c>
      <c r="P19" s="387">
        <f t="shared" si="3"/>
        <v>0</v>
      </c>
      <c r="Q19" s="66"/>
    </row>
    <row r="20" spans="1:17" s="13" customFormat="1" ht="12.75">
      <c r="A20" s="383" t="s">
        <v>16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5">
        <f t="shared" si="1"/>
        <v>0</v>
      </c>
      <c r="O20" s="386">
        <f t="shared" si="2"/>
        <v>0</v>
      </c>
      <c r="P20" s="387">
        <f t="shared" si="3"/>
        <v>0</v>
      </c>
      <c r="Q20" s="66"/>
    </row>
    <row r="21" spans="1:17" s="13" customFormat="1" ht="12.75">
      <c r="A21" s="383" t="s">
        <v>75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5">
        <f t="shared" si="1"/>
        <v>0</v>
      </c>
      <c r="O21" s="386">
        <f t="shared" si="2"/>
        <v>0</v>
      </c>
      <c r="P21" s="387">
        <f t="shared" si="3"/>
        <v>0</v>
      </c>
      <c r="Q21" s="66"/>
    </row>
    <row r="22" spans="1:17" s="13" customFormat="1" ht="12.75">
      <c r="A22" s="378" t="s">
        <v>160</v>
      </c>
      <c r="B22" s="394">
        <f>SUM(B23:B25)</f>
        <v>0</v>
      </c>
      <c r="C22" s="394">
        <f aca="true" t="shared" si="6" ref="C22:M22">SUM(C23:C25)</f>
        <v>0</v>
      </c>
      <c r="D22" s="394">
        <f t="shared" si="6"/>
        <v>0</v>
      </c>
      <c r="E22" s="394">
        <f t="shared" si="6"/>
        <v>0</v>
      </c>
      <c r="F22" s="394">
        <f t="shared" si="6"/>
        <v>0</v>
      </c>
      <c r="G22" s="394">
        <f t="shared" si="6"/>
        <v>0</v>
      </c>
      <c r="H22" s="394">
        <f t="shared" si="6"/>
        <v>0</v>
      </c>
      <c r="I22" s="394">
        <f t="shared" si="6"/>
        <v>0</v>
      </c>
      <c r="J22" s="394">
        <f t="shared" si="6"/>
        <v>0</v>
      </c>
      <c r="K22" s="394">
        <f t="shared" si="6"/>
        <v>0</v>
      </c>
      <c r="L22" s="394">
        <f t="shared" si="6"/>
        <v>0</v>
      </c>
      <c r="M22" s="394">
        <f t="shared" si="6"/>
        <v>0</v>
      </c>
      <c r="N22" s="393">
        <f t="shared" si="1"/>
        <v>0</v>
      </c>
      <c r="O22" s="381">
        <f t="shared" si="2"/>
        <v>0</v>
      </c>
      <c r="P22" s="382">
        <f t="shared" si="3"/>
        <v>0</v>
      </c>
      <c r="Q22" s="66"/>
    </row>
    <row r="23" spans="1:17" s="13" customFormat="1" ht="12.75">
      <c r="A23" s="383" t="s">
        <v>17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5">
        <f t="shared" si="1"/>
        <v>0</v>
      </c>
      <c r="O23" s="386">
        <f t="shared" si="2"/>
        <v>0</v>
      </c>
      <c r="P23" s="387">
        <f t="shared" si="3"/>
        <v>0</v>
      </c>
      <c r="Q23" s="66"/>
    </row>
    <row r="24" spans="1:17" s="13" customFormat="1" ht="12.75">
      <c r="A24" s="383" t="s">
        <v>16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5">
        <f t="shared" si="1"/>
        <v>0</v>
      </c>
      <c r="O24" s="386">
        <f t="shared" si="2"/>
        <v>0</v>
      </c>
      <c r="P24" s="387">
        <f t="shared" si="3"/>
        <v>0</v>
      </c>
      <c r="Q24" s="66"/>
    </row>
    <row r="25" spans="1:17" s="13" customFormat="1" ht="12.75">
      <c r="A25" s="383" t="s">
        <v>75</v>
      </c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5">
        <f t="shared" si="1"/>
        <v>0</v>
      </c>
      <c r="O25" s="386">
        <f t="shared" si="2"/>
        <v>0</v>
      </c>
      <c r="P25" s="387">
        <f t="shared" si="3"/>
        <v>0</v>
      </c>
      <c r="Q25" s="66"/>
    </row>
    <row r="26" spans="1:17" s="13" customFormat="1" ht="12.75">
      <c r="A26" s="378" t="s">
        <v>18</v>
      </c>
      <c r="B26" s="394">
        <f>B27</f>
        <v>0</v>
      </c>
      <c r="C26" s="394">
        <f aca="true" t="shared" si="7" ref="C26:M26">C27</f>
        <v>0</v>
      </c>
      <c r="D26" s="394">
        <f t="shared" si="7"/>
        <v>0</v>
      </c>
      <c r="E26" s="394">
        <f t="shared" si="7"/>
        <v>0</v>
      </c>
      <c r="F26" s="394">
        <f t="shared" si="7"/>
        <v>0</v>
      </c>
      <c r="G26" s="394">
        <f t="shared" si="7"/>
        <v>0</v>
      </c>
      <c r="H26" s="394">
        <f t="shared" si="7"/>
        <v>0</v>
      </c>
      <c r="I26" s="394">
        <f t="shared" si="7"/>
        <v>0</v>
      </c>
      <c r="J26" s="394">
        <f t="shared" si="7"/>
        <v>0</v>
      </c>
      <c r="K26" s="394">
        <f t="shared" si="7"/>
        <v>0</v>
      </c>
      <c r="L26" s="394">
        <f t="shared" si="7"/>
        <v>0</v>
      </c>
      <c r="M26" s="394">
        <f t="shared" si="7"/>
        <v>0</v>
      </c>
      <c r="N26" s="393">
        <f t="shared" si="1"/>
        <v>0</v>
      </c>
      <c r="O26" s="381">
        <f t="shared" si="2"/>
        <v>0</v>
      </c>
      <c r="P26" s="382">
        <f t="shared" si="3"/>
        <v>0</v>
      </c>
      <c r="Q26" s="66"/>
    </row>
    <row r="27" spans="1:17" s="13" customFormat="1" ht="12.75">
      <c r="A27" s="383" t="s">
        <v>16</v>
      </c>
      <c r="B27" s="384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5">
        <f t="shared" si="1"/>
        <v>0</v>
      </c>
      <c r="O27" s="386">
        <f t="shared" si="2"/>
        <v>0</v>
      </c>
      <c r="P27" s="387">
        <f t="shared" si="3"/>
        <v>0</v>
      </c>
      <c r="Q27" s="66"/>
    </row>
    <row r="28" spans="1:17" s="13" customFormat="1" ht="12.75">
      <c r="A28" s="395" t="s">
        <v>77</v>
      </c>
      <c r="B28" s="394">
        <f>SUM(B29:B33)</f>
        <v>0</v>
      </c>
      <c r="C28" s="394">
        <f aca="true" t="shared" si="8" ref="C28:M28">SUM(C29:C33)</f>
        <v>0</v>
      </c>
      <c r="D28" s="394">
        <f t="shared" si="8"/>
        <v>0</v>
      </c>
      <c r="E28" s="394">
        <f t="shared" si="8"/>
        <v>0</v>
      </c>
      <c r="F28" s="394">
        <f t="shared" si="8"/>
        <v>0</v>
      </c>
      <c r="G28" s="394">
        <f t="shared" si="8"/>
        <v>0</v>
      </c>
      <c r="H28" s="394">
        <f t="shared" si="8"/>
        <v>0</v>
      </c>
      <c r="I28" s="394">
        <f t="shared" si="8"/>
        <v>0</v>
      </c>
      <c r="J28" s="394">
        <f t="shared" si="8"/>
        <v>0</v>
      </c>
      <c r="K28" s="394">
        <f t="shared" si="8"/>
        <v>0</v>
      </c>
      <c r="L28" s="394">
        <f t="shared" si="8"/>
        <v>0</v>
      </c>
      <c r="M28" s="394">
        <f t="shared" si="8"/>
        <v>0</v>
      </c>
      <c r="N28" s="393">
        <f t="shared" si="1"/>
        <v>0</v>
      </c>
      <c r="O28" s="381">
        <f t="shared" si="2"/>
        <v>0</v>
      </c>
      <c r="P28" s="382">
        <f t="shared" si="3"/>
        <v>0</v>
      </c>
      <c r="Q28" s="66"/>
    </row>
    <row r="29" spans="1:17" s="13" customFormat="1" ht="12.75">
      <c r="A29" s="383" t="s">
        <v>120</v>
      </c>
      <c r="B29" s="396"/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85">
        <f t="shared" si="1"/>
        <v>0</v>
      </c>
      <c r="O29" s="386">
        <f t="shared" si="2"/>
        <v>0</v>
      </c>
      <c r="P29" s="387">
        <f t="shared" si="3"/>
        <v>0</v>
      </c>
      <c r="Q29" s="66"/>
    </row>
    <row r="30" spans="1:17" s="13" customFormat="1" ht="12.75">
      <c r="A30" s="383" t="s">
        <v>39</v>
      </c>
      <c r="B30" s="396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85">
        <f>SUM(B30:M30)</f>
        <v>0</v>
      </c>
      <c r="O30" s="386">
        <f t="shared" si="2"/>
        <v>0</v>
      </c>
      <c r="P30" s="387">
        <f t="shared" si="3"/>
        <v>0</v>
      </c>
      <c r="Q30" s="66"/>
    </row>
    <row r="31" spans="1:17" s="13" customFormat="1" ht="12.75">
      <c r="A31" s="383" t="s">
        <v>16</v>
      </c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85">
        <f t="shared" si="1"/>
        <v>0</v>
      </c>
      <c r="O31" s="386">
        <f t="shared" si="2"/>
        <v>0</v>
      </c>
      <c r="P31" s="387">
        <f t="shared" si="3"/>
        <v>0</v>
      </c>
      <c r="Q31" s="66"/>
    </row>
    <row r="32" spans="1:17" s="13" customFormat="1" ht="12.75">
      <c r="A32" s="383" t="s">
        <v>75</v>
      </c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85">
        <f t="shared" si="1"/>
        <v>0</v>
      </c>
      <c r="O32" s="386">
        <f t="shared" si="2"/>
        <v>0</v>
      </c>
      <c r="P32" s="387">
        <f t="shared" si="3"/>
        <v>0</v>
      </c>
      <c r="Q32" s="66"/>
    </row>
    <row r="33" spans="1:17" s="13" customFormat="1" ht="12.75">
      <c r="A33" s="398" t="s">
        <v>393</v>
      </c>
      <c r="B33" s="399">
        <f>B34+B35+B36</f>
        <v>0</v>
      </c>
      <c r="C33" s="399">
        <f aca="true" t="shared" si="9" ref="C33:M33">C34+C35+C36</f>
        <v>0</v>
      </c>
      <c r="D33" s="399">
        <f t="shared" si="9"/>
        <v>0</v>
      </c>
      <c r="E33" s="399">
        <f t="shared" si="9"/>
        <v>0</v>
      </c>
      <c r="F33" s="399">
        <f t="shared" si="9"/>
        <v>0</v>
      </c>
      <c r="G33" s="399">
        <f t="shared" si="9"/>
        <v>0</v>
      </c>
      <c r="H33" s="399">
        <f t="shared" si="9"/>
        <v>0</v>
      </c>
      <c r="I33" s="399">
        <f t="shared" si="9"/>
        <v>0</v>
      </c>
      <c r="J33" s="399">
        <f t="shared" si="9"/>
        <v>0</v>
      </c>
      <c r="K33" s="399">
        <f t="shared" si="9"/>
        <v>0</v>
      </c>
      <c r="L33" s="399">
        <f t="shared" si="9"/>
        <v>0</v>
      </c>
      <c r="M33" s="399">
        <f t="shared" si="9"/>
        <v>0</v>
      </c>
      <c r="N33" s="385">
        <f t="shared" si="1"/>
        <v>0</v>
      </c>
      <c r="O33" s="386">
        <f>SUM(B33:G33)</f>
        <v>0</v>
      </c>
      <c r="P33" s="387">
        <f>SUM(H33:M33)</f>
        <v>0</v>
      </c>
      <c r="Q33" s="66"/>
    </row>
    <row r="34" spans="1:17" s="13" customFormat="1" ht="12.75">
      <c r="A34" s="400" t="s">
        <v>394</v>
      </c>
      <c r="B34" s="401"/>
      <c r="C34" s="401"/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393">
        <f t="shared" si="1"/>
        <v>0</v>
      </c>
      <c r="O34" s="381">
        <f>SUM(B34:G34)</f>
        <v>0</v>
      </c>
      <c r="P34" s="382">
        <f>SUM(H34:M34)</f>
        <v>0</v>
      </c>
      <c r="Q34" s="66"/>
    </row>
    <row r="35" spans="1:17" s="13" customFormat="1" ht="12.75">
      <c r="A35" s="400" t="s">
        <v>395</v>
      </c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393">
        <f t="shared" si="1"/>
        <v>0</v>
      </c>
      <c r="O35" s="381">
        <f>SUM(B35:G35)</f>
        <v>0</v>
      </c>
      <c r="P35" s="382">
        <f>SUM(H35:M35)</f>
        <v>0</v>
      </c>
      <c r="Q35" s="66"/>
    </row>
    <row r="36" spans="1:17" s="13" customFormat="1" ht="12.75">
      <c r="A36" s="400" t="s">
        <v>396</v>
      </c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393">
        <f t="shared" si="1"/>
        <v>0</v>
      </c>
      <c r="O36" s="381">
        <f>SUM(B36:G36)</f>
        <v>0</v>
      </c>
      <c r="P36" s="382">
        <f>SUM(H36:M36)</f>
        <v>0</v>
      </c>
      <c r="Q36" s="66"/>
    </row>
    <row r="37" spans="1:17" s="13" customFormat="1" ht="13.5" thickBot="1">
      <c r="A37" s="402" t="s">
        <v>19</v>
      </c>
      <c r="B37" s="403">
        <f aca="true" t="shared" si="10" ref="B37:M37">B9+B13+B17+B22+B26+B28</f>
        <v>0</v>
      </c>
      <c r="C37" s="403">
        <f t="shared" si="10"/>
        <v>0</v>
      </c>
      <c r="D37" s="403">
        <f t="shared" si="10"/>
        <v>0</v>
      </c>
      <c r="E37" s="403">
        <f t="shared" si="10"/>
        <v>0</v>
      </c>
      <c r="F37" s="403">
        <f t="shared" si="10"/>
        <v>0</v>
      </c>
      <c r="G37" s="403">
        <f t="shared" si="10"/>
        <v>0</v>
      </c>
      <c r="H37" s="403">
        <f t="shared" si="10"/>
        <v>0</v>
      </c>
      <c r="I37" s="403">
        <f t="shared" si="10"/>
        <v>0</v>
      </c>
      <c r="J37" s="403">
        <f t="shared" si="10"/>
        <v>0</v>
      </c>
      <c r="K37" s="403">
        <f t="shared" si="10"/>
        <v>0</v>
      </c>
      <c r="L37" s="403">
        <f t="shared" si="10"/>
        <v>0</v>
      </c>
      <c r="M37" s="403">
        <f t="shared" si="10"/>
        <v>0</v>
      </c>
      <c r="N37" s="404">
        <f t="shared" si="1"/>
        <v>0</v>
      </c>
      <c r="O37" s="405">
        <f t="shared" si="2"/>
        <v>0</v>
      </c>
      <c r="P37" s="406">
        <f t="shared" si="3"/>
        <v>0</v>
      </c>
      <c r="Q37" s="66"/>
    </row>
    <row r="38" spans="1:17" s="14" customFormat="1" ht="18" customHeight="1">
      <c r="A38" s="407" t="s">
        <v>20</v>
      </c>
      <c r="B38" s="408"/>
      <c r="C38" s="408"/>
      <c r="D38" s="408"/>
      <c r="E38" s="408"/>
      <c r="F38" s="408"/>
      <c r="G38" s="408"/>
      <c r="H38" s="408"/>
      <c r="I38" s="408"/>
      <c r="J38" s="408"/>
      <c r="K38" s="408"/>
      <c r="L38" s="408"/>
      <c r="M38" s="408"/>
      <c r="N38" s="409"/>
      <c r="O38" s="410"/>
      <c r="P38" s="411"/>
      <c r="Q38" s="67"/>
    </row>
    <row r="39" spans="1:17" s="15" customFormat="1" ht="12.75">
      <c r="A39" s="378" t="s">
        <v>81</v>
      </c>
      <c r="B39" s="379">
        <f aca="true" t="shared" si="11" ref="B39:M39">SUM(B40:B42)</f>
        <v>0</v>
      </c>
      <c r="C39" s="379">
        <f t="shared" si="11"/>
        <v>0</v>
      </c>
      <c r="D39" s="379">
        <f t="shared" si="11"/>
        <v>0</v>
      </c>
      <c r="E39" s="379">
        <f t="shared" si="11"/>
        <v>0</v>
      </c>
      <c r="F39" s="379">
        <f t="shared" si="11"/>
        <v>0</v>
      </c>
      <c r="G39" s="379">
        <f t="shared" si="11"/>
        <v>0</v>
      </c>
      <c r="H39" s="379">
        <f t="shared" si="11"/>
        <v>0</v>
      </c>
      <c r="I39" s="379">
        <f t="shared" si="11"/>
        <v>0</v>
      </c>
      <c r="J39" s="379">
        <f t="shared" si="11"/>
        <v>0</v>
      </c>
      <c r="K39" s="379">
        <f t="shared" si="11"/>
        <v>0</v>
      </c>
      <c r="L39" s="379">
        <f t="shared" si="11"/>
        <v>0</v>
      </c>
      <c r="M39" s="379">
        <f t="shared" si="11"/>
        <v>0</v>
      </c>
      <c r="N39" s="380">
        <f aca="true" t="shared" si="12" ref="N39:N66">SUM(B39:M39)</f>
        <v>0</v>
      </c>
      <c r="O39" s="381">
        <f aca="true" t="shared" si="13" ref="O39:O68">SUM(B39:G39)</f>
        <v>0</v>
      </c>
      <c r="P39" s="382">
        <f aca="true" t="shared" si="14" ref="P39:P68">SUM(H39:M39)</f>
        <v>0</v>
      </c>
      <c r="Q39" s="68"/>
    </row>
    <row r="40" spans="1:16" ht="12.75">
      <c r="A40" s="383" t="s">
        <v>39</v>
      </c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5">
        <f t="shared" si="12"/>
        <v>0</v>
      </c>
      <c r="O40" s="386">
        <f t="shared" si="13"/>
        <v>0</v>
      </c>
      <c r="P40" s="387">
        <f t="shared" si="14"/>
        <v>0</v>
      </c>
    </row>
    <row r="41" spans="1:16" ht="12.75">
      <c r="A41" s="383" t="s">
        <v>16</v>
      </c>
      <c r="B41" s="384"/>
      <c r="C41" s="384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5">
        <f t="shared" si="12"/>
        <v>0</v>
      </c>
      <c r="O41" s="386">
        <f t="shared" si="13"/>
        <v>0</v>
      </c>
      <c r="P41" s="387">
        <f t="shared" si="14"/>
        <v>0</v>
      </c>
    </row>
    <row r="42" spans="1:16" ht="12.75">
      <c r="A42" s="383" t="s">
        <v>75</v>
      </c>
      <c r="B42" s="384"/>
      <c r="C42" s="384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>
        <f t="shared" si="12"/>
        <v>0</v>
      </c>
      <c r="O42" s="386">
        <f t="shared" si="13"/>
        <v>0</v>
      </c>
      <c r="P42" s="387">
        <f t="shared" si="14"/>
        <v>0</v>
      </c>
    </row>
    <row r="43" spans="1:17" s="15" customFormat="1" ht="12.75">
      <c r="A43" s="378" t="s">
        <v>158</v>
      </c>
      <c r="B43" s="379">
        <f aca="true" t="shared" si="15" ref="B43:M43">SUM(B44:B46)</f>
        <v>0</v>
      </c>
      <c r="C43" s="379">
        <f t="shared" si="15"/>
        <v>0</v>
      </c>
      <c r="D43" s="379">
        <f t="shared" si="15"/>
        <v>0</v>
      </c>
      <c r="E43" s="379">
        <f t="shared" si="15"/>
        <v>0</v>
      </c>
      <c r="F43" s="379">
        <f t="shared" si="15"/>
        <v>0</v>
      </c>
      <c r="G43" s="379">
        <f t="shared" si="15"/>
        <v>0</v>
      </c>
      <c r="H43" s="379">
        <f t="shared" si="15"/>
        <v>0</v>
      </c>
      <c r="I43" s="379">
        <f t="shared" si="15"/>
        <v>0</v>
      </c>
      <c r="J43" s="379">
        <f t="shared" si="15"/>
        <v>0</v>
      </c>
      <c r="K43" s="379">
        <f t="shared" si="15"/>
        <v>0</v>
      </c>
      <c r="L43" s="379">
        <f t="shared" si="15"/>
        <v>0</v>
      </c>
      <c r="M43" s="379">
        <f t="shared" si="15"/>
        <v>0</v>
      </c>
      <c r="N43" s="393">
        <f t="shared" si="12"/>
        <v>0</v>
      </c>
      <c r="O43" s="381">
        <f t="shared" si="13"/>
        <v>0</v>
      </c>
      <c r="P43" s="382">
        <f t="shared" si="14"/>
        <v>0</v>
      </c>
      <c r="Q43" s="68"/>
    </row>
    <row r="44" spans="1:16" ht="12.75">
      <c r="A44" s="383" t="s">
        <v>39</v>
      </c>
      <c r="B44" s="384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5">
        <f t="shared" si="12"/>
        <v>0</v>
      </c>
      <c r="O44" s="386">
        <f t="shared" si="13"/>
        <v>0</v>
      </c>
      <c r="P44" s="387">
        <f t="shared" si="14"/>
        <v>0</v>
      </c>
    </row>
    <row r="45" spans="1:16" ht="12.75">
      <c r="A45" s="383" t="s">
        <v>16</v>
      </c>
      <c r="B45" s="384"/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5">
        <f t="shared" si="12"/>
        <v>0</v>
      </c>
      <c r="O45" s="386">
        <f t="shared" si="13"/>
        <v>0</v>
      </c>
      <c r="P45" s="387">
        <f t="shared" si="14"/>
        <v>0</v>
      </c>
    </row>
    <row r="46" spans="1:16" ht="12.75">
      <c r="A46" s="383" t="s">
        <v>75</v>
      </c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5">
        <f t="shared" si="12"/>
        <v>0</v>
      </c>
      <c r="O46" s="386">
        <f t="shared" si="13"/>
        <v>0</v>
      </c>
      <c r="P46" s="387">
        <f t="shared" si="14"/>
        <v>0</v>
      </c>
    </row>
    <row r="47" spans="1:17" s="15" customFormat="1" ht="12.75">
      <c r="A47" s="378" t="s">
        <v>159</v>
      </c>
      <c r="B47" s="394">
        <f aca="true" t="shared" si="16" ref="B47:M47">SUM(B48:B51)</f>
        <v>0</v>
      </c>
      <c r="C47" s="394">
        <f t="shared" si="16"/>
        <v>0</v>
      </c>
      <c r="D47" s="394">
        <f t="shared" si="16"/>
        <v>0</v>
      </c>
      <c r="E47" s="394">
        <f t="shared" si="16"/>
        <v>0</v>
      </c>
      <c r="F47" s="394">
        <f t="shared" si="16"/>
        <v>0</v>
      </c>
      <c r="G47" s="394">
        <f t="shared" si="16"/>
        <v>0</v>
      </c>
      <c r="H47" s="394">
        <f t="shared" si="16"/>
        <v>0</v>
      </c>
      <c r="I47" s="394">
        <f t="shared" si="16"/>
        <v>0</v>
      </c>
      <c r="J47" s="394">
        <f t="shared" si="16"/>
        <v>0</v>
      </c>
      <c r="K47" s="394">
        <f t="shared" si="16"/>
        <v>0</v>
      </c>
      <c r="L47" s="394">
        <f t="shared" si="16"/>
        <v>0</v>
      </c>
      <c r="M47" s="394">
        <f t="shared" si="16"/>
        <v>0</v>
      </c>
      <c r="N47" s="393">
        <f t="shared" si="12"/>
        <v>0</v>
      </c>
      <c r="O47" s="381">
        <f t="shared" si="13"/>
        <v>0</v>
      </c>
      <c r="P47" s="382">
        <f t="shared" si="14"/>
        <v>0</v>
      </c>
      <c r="Q47" s="68"/>
    </row>
    <row r="48" spans="1:16" ht="12.75">
      <c r="A48" s="383" t="s">
        <v>17</v>
      </c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5">
        <f t="shared" si="12"/>
        <v>0</v>
      </c>
      <c r="O48" s="386">
        <f t="shared" si="13"/>
        <v>0</v>
      </c>
      <c r="P48" s="387">
        <f t="shared" si="14"/>
        <v>0</v>
      </c>
    </row>
    <row r="49" spans="1:16" ht="12.75">
      <c r="A49" s="383" t="s">
        <v>39</v>
      </c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5">
        <f t="shared" si="12"/>
        <v>0</v>
      </c>
      <c r="O49" s="386">
        <f t="shared" si="13"/>
        <v>0</v>
      </c>
      <c r="P49" s="387">
        <f t="shared" si="14"/>
        <v>0</v>
      </c>
    </row>
    <row r="50" spans="1:16" ht="12.75">
      <c r="A50" s="383" t="s">
        <v>16</v>
      </c>
      <c r="B50" s="384"/>
      <c r="C50" s="384"/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385">
        <f t="shared" si="12"/>
        <v>0</v>
      </c>
      <c r="O50" s="386">
        <f t="shared" si="13"/>
        <v>0</v>
      </c>
      <c r="P50" s="387">
        <f t="shared" si="14"/>
        <v>0</v>
      </c>
    </row>
    <row r="51" spans="1:16" ht="12.75">
      <c r="A51" s="383" t="s">
        <v>75</v>
      </c>
      <c r="B51" s="384"/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5">
        <f t="shared" si="12"/>
        <v>0</v>
      </c>
      <c r="O51" s="386">
        <f t="shared" si="13"/>
        <v>0</v>
      </c>
      <c r="P51" s="387">
        <f t="shared" si="14"/>
        <v>0</v>
      </c>
    </row>
    <row r="52" spans="1:17" s="15" customFormat="1" ht="12.75">
      <c r="A52" s="378" t="s">
        <v>160</v>
      </c>
      <c r="B52" s="394">
        <f aca="true" t="shared" si="17" ref="B52:M52">SUM(B53:B55)</f>
        <v>0</v>
      </c>
      <c r="C52" s="394">
        <f t="shared" si="17"/>
        <v>0</v>
      </c>
      <c r="D52" s="394">
        <f t="shared" si="17"/>
        <v>0</v>
      </c>
      <c r="E52" s="394">
        <f t="shared" si="17"/>
        <v>0</v>
      </c>
      <c r="F52" s="394">
        <f t="shared" si="17"/>
        <v>0</v>
      </c>
      <c r="G52" s="394">
        <f t="shared" si="17"/>
        <v>0</v>
      </c>
      <c r="H52" s="394">
        <f t="shared" si="17"/>
        <v>0</v>
      </c>
      <c r="I52" s="394">
        <f t="shared" si="17"/>
        <v>0</v>
      </c>
      <c r="J52" s="394">
        <f t="shared" si="17"/>
        <v>0</v>
      </c>
      <c r="K52" s="394">
        <f t="shared" si="17"/>
        <v>0</v>
      </c>
      <c r="L52" s="394">
        <f t="shared" si="17"/>
        <v>0</v>
      </c>
      <c r="M52" s="394">
        <f t="shared" si="17"/>
        <v>0</v>
      </c>
      <c r="N52" s="393">
        <f t="shared" si="12"/>
        <v>0</v>
      </c>
      <c r="O52" s="381">
        <f t="shared" si="13"/>
        <v>0</v>
      </c>
      <c r="P52" s="382">
        <f t="shared" si="14"/>
        <v>0</v>
      </c>
      <c r="Q52" s="68"/>
    </row>
    <row r="53" spans="1:16" ht="12.75">
      <c r="A53" s="383" t="s">
        <v>17</v>
      </c>
      <c r="B53" s="384"/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5">
        <f t="shared" si="12"/>
        <v>0</v>
      </c>
      <c r="O53" s="386">
        <f t="shared" si="13"/>
        <v>0</v>
      </c>
      <c r="P53" s="387">
        <f t="shared" si="14"/>
        <v>0</v>
      </c>
    </row>
    <row r="54" spans="1:16" ht="12.75">
      <c r="A54" s="383" t="s">
        <v>16</v>
      </c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5">
        <f t="shared" si="12"/>
        <v>0</v>
      </c>
      <c r="O54" s="386">
        <f t="shared" si="13"/>
        <v>0</v>
      </c>
      <c r="P54" s="387">
        <f t="shared" si="14"/>
        <v>0</v>
      </c>
    </row>
    <row r="55" spans="1:16" ht="12.75">
      <c r="A55" s="383" t="s">
        <v>75</v>
      </c>
      <c r="B55" s="384"/>
      <c r="C55" s="384"/>
      <c r="D55" s="384"/>
      <c r="E55" s="384"/>
      <c r="F55" s="384"/>
      <c r="G55" s="384"/>
      <c r="H55" s="384"/>
      <c r="I55" s="384"/>
      <c r="J55" s="384"/>
      <c r="K55" s="384"/>
      <c r="L55" s="384"/>
      <c r="M55" s="384"/>
      <c r="N55" s="385">
        <f t="shared" si="12"/>
        <v>0</v>
      </c>
      <c r="O55" s="386">
        <f t="shared" si="13"/>
        <v>0</v>
      </c>
      <c r="P55" s="387">
        <f t="shared" si="14"/>
        <v>0</v>
      </c>
    </row>
    <row r="56" spans="1:17" s="15" customFormat="1" ht="12.75">
      <c r="A56" s="395" t="s">
        <v>77</v>
      </c>
      <c r="B56" s="394">
        <f>SUM(B57:B61)</f>
        <v>0</v>
      </c>
      <c r="C56" s="394">
        <f aca="true" t="shared" si="18" ref="C56:M56">SUM(C57:C61)</f>
        <v>0</v>
      </c>
      <c r="D56" s="394">
        <f t="shared" si="18"/>
        <v>0</v>
      </c>
      <c r="E56" s="394">
        <f t="shared" si="18"/>
        <v>0</v>
      </c>
      <c r="F56" s="394">
        <f t="shared" si="18"/>
        <v>0</v>
      </c>
      <c r="G56" s="394">
        <f t="shared" si="18"/>
        <v>0</v>
      </c>
      <c r="H56" s="394">
        <f t="shared" si="18"/>
        <v>0</v>
      </c>
      <c r="I56" s="394">
        <f t="shared" si="18"/>
        <v>0</v>
      </c>
      <c r="J56" s="394">
        <f t="shared" si="18"/>
        <v>0</v>
      </c>
      <c r="K56" s="394">
        <f t="shared" si="18"/>
        <v>0</v>
      </c>
      <c r="L56" s="394">
        <f t="shared" si="18"/>
        <v>0</v>
      </c>
      <c r="M56" s="394">
        <f t="shared" si="18"/>
        <v>0</v>
      </c>
      <c r="N56" s="393">
        <f t="shared" si="12"/>
        <v>0</v>
      </c>
      <c r="O56" s="381">
        <f t="shared" si="13"/>
        <v>0</v>
      </c>
      <c r="P56" s="382">
        <f t="shared" si="14"/>
        <v>0</v>
      </c>
      <c r="Q56" s="68"/>
    </row>
    <row r="57" spans="1:16" ht="12.75">
      <c r="A57" s="383" t="s">
        <v>17</v>
      </c>
      <c r="B57" s="384"/>
      <c r="C57" s="384"/>
      <c r="D57" s="384"/>
      <c r="E57" s="384"/>
      <c r="F57" s="384"/>
      <c r="G57" s="384"/>
      <c r="H57" s="384"/>
      <c r="I57" s="384"/>
      <c r="J57" s="384"/>
      <c r="K57" s="384"/>
      <c r="L57" s="384"/>
      <c r="M57" s="384"/>
      <c r="N57" s="385">
        <f t="shared" si="12"/>
        <v>0</v>
      </c>
      <c r="O57" s="381">
        <f t="shared" si="13"/>
        <v>0</v>
      </c>
      <c r="P57" s="382">
        <f t="shared" si="14"/>
        <v>0</v>
      </c>
    </row>
    <row r="58" spans="1:16" ht="12.75">
      <c r="A58" s="383" t="s">
        <v>39</v>
      </c>
      <c r="B58" s="412"/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385">
        <f t="shared" si="12"/>
        <v>0</v>
      </c>
      <c r="O58" s="381">
        <f t="shared" si="13"/>
        <v>0</v>
      </c>
      <c r="P58" s="382">
        <f t="shared" si="14"/>
        <v>0</v>
      </c>
    </row>
    <row r="59" spans="1:16" ht="12.75">
      <c r="A59" s="383" t="s">
        <v>16</v>
      </c>
      <c r="B59" s="412"/>
      <c r="C59" s="412"/>
      <c r="D59" s="412"/>
      <c r="E59" s="412"/>
      <c r="F59" s="412"/>
      <c r="G59" s="412"/>
      <c r="H59" s="412"/>
      <c r="I59" s="412"/>
      <c r="J59" s="412"/>
      <c r="K59" s="412"/>
      <c r="L59" s="412"/>
      <c r="M59" s="412"/>
      <c r="N59" s="385">
        <f t="shared" si="12"/>
        <v>0</v>
      </c>
      <c r="O59" s="381">
        <f t="shared" si="13"/>
        <v>0</v>
      </c>
      <c r="P59" s="382">
        <f t="shared" si="14"/>
        <v>0</v>
      </c>
    </row>
    <row r="60" spans="1:16" ht="12.75">
      <c r="A60" s="383" t="s">
        <v>75</v>
      </c>
      <c r="B60" s="413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385">
        <f t="shared" si="12"/>
        <v>0</v>
      </c>
      <c r="O60" s="414">
        <f>SUM(B60:G60)</f>
        <v>0</v>
      </c>
      <c r="P60" s="415">
        <f t="shared" si="14"/>
        <v>0</v>
      </c>
    </row>
    <row r="61" spans="1:16" ht="12.75">
      <c r="A61" s="398" t="s">
        <v>37</v>
      </c>
      <c r="B61" s="416">
        <f>B62+B63+B64</f>
        <v>0</v>
      </c>
      <c r="C61" s="416">
        <f aca="true" t="shared" si="19" ref="C61:M61">C62+C63+C64</f>
        <v>0</v>
      </c>
      <c r="D61" s="416">
        <f t="shared" si="19"/>
        <v>0</v>
      </c>
      <c r="E61" s="416">
        <f t="shared" si="19"/>
        <v>0</v>
      </c>
      <c r="F61" s="416">
        <f t="shared" si="19"/>
        <v>0</v>
      </c>
      <c r="G61" s="416">
        <f t="shared" si="19"/>
        <v>0</v>
      </c>
      <c r="H61" s="416">
        <f t="shared" si="19"/>
        <v>0</v>
      </c>
      <c r="I61" s="416">
        <f t="shared" si="19"/>
        <v>0</v>
      </c>
      <c r="J61" s="416">
        <f t="shared" si="19"/>
        <v>0</v>
      </c>
      <c r="K61" s="416">
        <f t="shared" si="19"/>
        <v>0</v>
      </c>
      <c r="L61" s="416">
        <f t="shared" si="19"/>
        <v>0</v>
      </c>
      <c r="M61" s="416">
        <f t="shared" si="19"/>
        <v>0</v>
      </c>
      <c r="N61" s="385">
        <f t="shared" si="12"/>
        <v>0</v>
      </c>
      <c r="O61" s="414">
        <f>SUM(B61:G61)</f>
        <v>0</v>
      </c>
      <c r="P61" s="415">
        <f>SUM(H61:M61)</f>
        <v>0</v>
      </c>
    </row>
    <row r="62" spans="1:16" ht="12.75">
      <c r="A62" s="400" t="s">
        <v>394</v>
      </c>
      <c r="B62" s="417"/>
      <c r="C62" s="417"/>
      <c r="D62" s="417"/>
      <c r="E62" s="417"/>
      <c r="F62" s="417"/>
      <c r="G62" s="417"/>
      <c r="H62" s="417"/>
      <c r="I62" s="417"/>
      <c r="J62" s="417"/>
      <c r="K62" s="417"/>
      <c r="L62" s="417"/>
      <c r="M62" s="417"/>
      <c r="N62" s="393">
        <f t="shared" si="12"/>
        <v>0</v>
      </c>
      <c r="O62" s="418">
        <f>SUM(B62:G62)</f>
        <v>0</v>
      </c>
      <c r="P62" s="419">
        <f>SUM(H62:M62)</f>
        <v>0</v>
      </c>
    </row>
    <row r="63" spans="1:16" ht="12.75">
      <c r="A63" s="400" t="s">
        <v>395</v>
      </c>
      <c r="B63" s="417"/>
      <c r="C63" s="417"/>
      <c r="D63" s="417"/>
      <c r="E63" s="417"/>
      <c r="F63" s="417"/>
      <c r="G63" s="417"/>
      <c r="H63" s="417"/>
      <c r="I63" s="417"/>
      <c r="J63" s="417"/>
      <c r="K63" s="417"/>
      <c r="L63" s="417"/>
      <c r="M63" s="417"/>
      <c r="N63" s="393">
        <f t="shared" si="12"/>
        <v>0</v>
      </c>
      <c r="O63" s="418">
        <f>SUM(B63:G63)</f>
        <v>0</v>
      </c>
      <c r="P63" s="419">
        <f>SUM(H63:M63)</f>
        <v>0</v>
      </c>
    </row>
    <row r="64" spans="1:16" ht="12.75">
      <c r="A64" s="400" t="s">
        <v>396</v>
      </c>
      <c r="B64" s="417"/>
      <c r="C64" s="417"/>
      <c r="D64" s="417"/>
      <c r="E64" s="417"/>
      <c r="F64" s="417"/>
      <c r="G64" s="417"/>
      <c r="H64" s="417"/>
      <c r="I64" s="417"/>
      <c r="J64" s="417"/>
      <c r="K64" s="417"/>
      <c r="L64" s="417"/>
      <c r="M64" s="417"/>
      <c r="N64" s="393">
        <f t="shared" si="12"/>
        <v>0</v>
      </c>
      <c r="O64" s="418">
        <f>SUM(B64:G64)</f>
        <v>0</v>
      </c>
      <c r="P64" s="419">
        <f>SUM(H64:M64)</f>
        <v>0</v>
      </c>
    </row>
    <row r="65" spans="1:17" s="14" customFormat="1" ht="13.5" thickBot="1">
      <c r="A65" s="402" t="s">
        <v>21</v>
      </c>
      <c r="B65" s="403">
        <f aca="true" t="shared" si="20" ref="B65:M65">B39+B43+B47+B52+B56</f>
        <v>0</v>
      </c>
      <c r="C65" s="403">
        <f t="shared" si="20"/>
        <v>0</v>
      </c>
      <c r="D65" s="403">
        <f t="shared" si="20"/>
        <v>0</v>
      </c>
      <c r="E65" s="403">
        <f t="shared" si="20"/>
        <v>0</v>
      </c>
      <c r="F65" s="403">
        <f t="shared" si="20"/>
        <v>0</v>
      </c>
      <c r="G65" s="403">
        <f t="shared" si="20"/>
        <v>0</v>
      </c>
      <c r="H65" s="403">
        <f t="shared" si="20"/>
        <v>0</v>
      </c>
      <c r="I65" s="403">
        <f t="shared" si="20"/>
        <v>0</v>
      </c>
      <c r="J65" s="403">
        <f t="shared" si="20"/>
        <v>0</v>
      </c>
      <c r="K65" s="403">
        <f t="shared" si="20"/>
        <v>0</v>
      </c>
      <c r="L65" s="403">
        <f t="shared" si="20"/>
        <v>0</v>
      </c>
      <c r="M65" s="403">
        <f t="shared" si="20"/>
        <v>0</v>
      </c>
      <c r="N65" s="404">
        <f t="shared" si="12"/>
        <v>0</v>
      </c>
      <c r="O65" s="420">
        <f t="shared" si="13"/>
        <v>0</v>
      </c>
      <c r="P65" s="421">
        <f t="shared" si="14"/>
        <v>0</v>
      </c>
      <c r="Q65" s="67"/>
    </row>
    <row r="66" spans="1:17" s="19" customFormat="1" ht="24">
      <c r="A66" s="422" t="s">
        <v>86</v>
      </c>
      <c r="B66" s="423">
        <f aca="true" t="shared" si="21" ref="B66:M66">B37+B65</f>
        <v>0</v>
      </c>
      <c r="C66" s="423">
        <f t="shared" si="21"/>
        <v>0</v>
      </c>
      <c r="D66" s="423">
        <f t="shared" si="21"/>
        <v>0</v>
      </c>
      <c r="E66" s="423">
        <f t="shared" si="21"/>
        <v>0</v>
      </c>
      <c r="F66" s="423">
        <f t="shared" si="21"/>
        <v>0</v>
      </c>
      <c r="G66" s="423">
        <f t="shared" si="21"/>
        <v>0</v>
      </c>
      <c r="H66" s="423">
        <f t="shared" si="21"/>
        <v>0</v>
      </c>
      <c r="I66" s="423">
        <f t="shared" si="21"/>
        <v>0</v>
      </c>
      <c r="J66" s="423">
        <f t="shared" si="21"/>
        <v>0</v>
      </c>
      <c r="K66" s="423">
        <f t="shared" si="21"/>
        <v>0</v>
      </c>
      <c r="L66" s="423">
        <f t="shared" si="21"/>
        <v>0</v>
      </c>
      <c r="M66" s="423">
        <f t="shared" si="21"/>
        <v>0</v>
      </c>
      <c r="N66" s="424">
        <f t="shared" si="12"/>
        <v>0</v>
      </c>
      <c r="O66" s="425">
        <f t="shared" si="13"/>
        <v>0</v>
      </c>
      <c r="P66" s="426">
        <f t="shared" si="14"/>
        <v>0</v>
      </c>
      <c r="Q66" s="67"/>
    </row>
    <row r="67" spans="1:17" s="19" customFormat="1" ht="24.75" thickBot="1">
      <c r="A67" s="427" t="s">
        <v>87</v>
      </c>
      <c r="B67" s="428">
        <f>B66-B68</f>
        <v>0</v>
      </c>
      <c r="C67" s="428">
        <f aca="true" t="shared" si="22" ref="C67:N67">C66-C68</f>
        <v>0</v>
      </c>
      <c r="D67" s="428">
        <f t="shared" si="22"/>
        <v>0</v>
      </c>
      <c r="E67" s="428">
        <f t="shared" si="22"/>
        <v>0</v>
      </c>
      <c r="F67" s="428">
        <f t="shared" si="22"/>
        <v>0</v>
      </c>
      <c r="G67" s="428">
        <f t="shared" si="22"/>
        <v>0</v>
      </c>
      <c r="H67" s="428">
        <f t="shared" si="22"/>
        <v>0</v>
      </c>
      <c r="I67" s="428">
        <f t="shared" si="22"/>
        <v>0</v>
      </c>
      <c r="J67" s="428">
        <f t="shared" si="22"/>
        <v>0</v>
      </c>
      <c r="K67" s="428">
        <f t="shared" si="22"/>
        <v>0</v>
      </c>
      <c r="L67" s="428">
        <f t="shared" si="22"/>
        <v>0</v>
      </c>
      <c r="M67" s="428">
        <f t="shared" si="22"/>
        <v>0</v>
      </c>
      <c r="N67" s="429">
        <f t="shared" si="22"/>
        <v>0</v>
      </c>
      <c r="O67" s="405">
        <f t="shared" si="13"/>
        <v>0</v>
      </c>
      <c r="P67" s="406">
        <f t="shared" si="14"/>
        <v>0</v>
      </c>
      <c r="Q67" s="67"/>
    </row>
    <row r="68" spans="1:16" ht="25.5" customHeight="1" thickBot="1">
      <c r="A68" s="430" t="s">
        <v>75</v>
      </c>
      <c r="B68" s="431">
        <f aca="true" t="shared" si="23" ref="B68:N68">B12+B16+B21+B25+B32+B42+B46+B51+B55+B60</f>
        <v>0</v>
      </c>
      <c r="C68" s="431">
        <f t="shared" si="23"/>
        <v>0</v>
      </c>
      <c r="D68" s="431">
        <f t="shared" si="23"/>
        <v>0</v>
      </c>
      <c r="E68" s="431">
        <f t="shared" si="23"/>
        <v>0</v>
      </c>
      <c r="F68" s="431">
        <f t="shared" si="23"/>
        <v>0</v>
      </c>
      <c r="G68" s="431">
        <f t="shared" si="23"/>
        <v>0</v>
      </c>
      <c r="H68" s="431">
        <f t="shared" si="23"/>
        <v>0</v>
      </c>
      <c r="I68" s="431">
        <f t="shared" si="23"/>
        <v>0</v>
      </c>
      <c r="J68" s="431">
        <f t="shared" si="23"/>
        <v>0</v>
      </c>
      <c r="K68" s="431">
        <f t="shared" si="23"/>
        <v>0</v>
      </c>
      <c r="L68" s="431">
        <f t="shared" si="23"/>
        <v>0</v>
      </c>
      <c r="M68" s="431">
        <f t="shared" si="23"/>
        <v>0</v>
      </c>
      <c r="N68" s="432">
        <f t="shared" si="23"/>
        <v>0</v>
      </c>
      <c r="O68" s="433">
        <f t="shared" si="13"/>
        <v>0</v>
      </c>
      <c r="P68" s="434">
        <f t="shared" si="14"/>
        <v>0</v>
      </c>
    </row>
    <row r="69" spans="1:16" ht="12.75" thickBot="1">
      <c r="A69" s="383" t="s">
        <v>88</v>
      </c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435"/>
      <c r="M69" s="435"/>
      <c r="N69" s="432">
        <f>SUM(B69:M69)</f>
        <v>0</v>
      </c>
      <c r="O69" s="436">
        <f aca="true" t="shared" si="24" ref="O69:O76">SUM(B69:G69)</f>
        <v>0</v>
      </c>
      <c r="P69" s="437">
        <f aca="true" t="shared" si="25" ref="P69:P76">SUM(H69:M69)</f>
        <v>0</v>
      </c>
    </row>
    <row r="70" spans="1:16" ht="12">
      <c r="A70" s="436" t="s">
        <v>89</v>
      </c>
      <c r="B70" s="438" t="e">
        <f aca="true" t="shared" si="26" ref="B70:M70">B69/B71</f>
        <v>#DIV/0!</v>
      </c>
      <c r="C70" s="438" t="e">
        <f t="shared" si="26"/>
        <v>#DIV/0!</v>
      </c>
      <c r="D70" s="438" t="e">
        <f t="shared" si="26"/>
        <v>#DIV/0!</v>
      </c>
      <c r="E70" s="438" t="e">
        <f t="shared" si="26"/>
        <v>#DIV/0!</v>
      </c>
      <c r="F70" s="438" t="e">
        <f t="shared" si="26"/>
        <v>#DIV/0!</v>
      </c>
      <c r="G70" s="438" t="e">
        <f t="shared" si="26"/>
        <v>#DIV/0!</v>
      </c>
      <c r="H70" s="438" t="e">
        <f t="shared" si="26"/>
        <v>#DIV/0!</v>
      </c>
      <c r="I70" s="438" t="e">
        <f t="shared" si="26"/>
        <v>#DIV/0!</v>
      </c>
      <c r="J70" s="438" t="e">
        <f t="shared" si="26"/>
        <v>#DIV/0!</v>
      </c>
      <c r="K70" s="438" t="e">
        <f t="shared" si="26"/>
        <v>#DIV/0!</v>
      </c>
      <c r="L70" s="438" t="e">
        <f t="shared" si="26"/>
        <v>#DIV/0!</v>
      </c>
      <c r="M70" s="438" t="e">
        <f t="shared" si="26"/>
        <v>#DIV/0!</v>
      </c>
      <c r="N70" s="439" t="e">
        <f>N69/N71</f>
        <v>#DIV/0!</v>
      </c>
      <c r="O70" s="386" t="e">
        <f>O69/O71</f>
        <v>#DIV/0!</v>
      </c>
      <c r="P70" s="387" t="e">
        <f>P69/P71</f>
        <v>#DIV/0!</v>
      </c>
    </row>
    <row r="71" spans="1:16" ht="12">
      <c r="A71" s="436" t="s">
        <v>90</v>
      </c>
      <c r="B71" s="438">
        <f>B66+B69</f>
        <v>0</v>
      </c>
      <c r="C71" s="440">
        <f aca="true" t="shared" si="27" ref="C71:M71">C66+C69</f>
        <v>0</v>
      </c>
      <c r="D71" s="440">
        <f t="shared" si="27"/>
        <v>0</v>
      </c>
      <c r="E71" s="440">
        <f t="shared" si="27"/>
        <v>0</v>
      </c>
      <c r="F71" s="440">
        <f t="shared" si="27"/>
        <v>0</v>
      </c>
      <c r="G71" s="440">
        <f t="shared" si="27"/>
        <v>0</v>
      </c>
      <c r="H71" s="440">
        <f t="shared" si="27"/>
        <v>0</v>
      </c>
      <c r="I71" s="440">
        <f t="shared" si="27"/>
        <v>0</v>
      </c>
      <c r="J71" s="440">
        <f t="shared" si="27"/>
        <v>0</v>
      </c>
      <c r="K71" s="440">
        <f t="shared" si="27"/>
        <v>0</v>
      </c>
      <c r="L71" s="438">
        <f t="shared" si="27"/>
        <v>0</v>
      </c>
      <c r="M71" s="440">
        <f t="shared" si="27"/>
        <v>0</v>
      </c>
      <c r="N71" s="439">
        <f>SUM(B71:M71)</f>
        <v>0</v>
      </c>
      <c r="O71" s="386">
        <f t="shared" si="24"/>
        <v>0</v>
      </c>
      <c r="P71" s="387">
        <f t="shared" si="25"/>
        <v>0</v>
      </c>
    </row>
    <row r="72" spans="1:16" ht="24">
      <c r="A72" s="441" t="s">
        <v>91</v>
      </c>
      <c r="B72" s="442"/>
      <c r="C72" s="442"/>
      <c r="D72" s="442"/>
      <c r="E72" s="442"/>
      <c r="F72" s="442"/>
      <c r="G72" s="442"/>
      <c r="H72" s="442"/>
      <c r="I72" s="442"/>
      <c r="J72" s="442"/>
      <c r="K72" s="442"/>
      <c r="L72" s="442"/>
      <c r="M72" s="442"/>
      <c r="N72" s="439">
        <f>SUM(B72:M72)</f>
        <v>0</v>
      </c>
      <c r="O72" s="386">
        <f t="shared" si="24"/>
        <v>0</v>
      </c>
      <c r="P72" s="387">
        <f t="shared" si="25"/>
        <v>0</v>
      </c>
    </row>
    <row r="73" spans="1:16" ht="36">
      <c r="A73" s="443" t="s">
        <v>92</v>
      </c>
      <c r="B73" s="444">
        <f>B71-B72</f>
        <v>0</v>
      </c>
      <c r="C73" s="445">
        <f aca="true" t="shared" si="28" ref="C73:L73">C71-C72</f>
        <v>0</v>
      </c>
      <c r="D73" s="445">
        <f t="shared" si="28"/>
        <v>0</v>
      </c>
      <c r="E73" s="445">
        <f t="shared" si="28"/>
        <v>0</v>
      </c>
      <c r="F73" s="445">
        <f t="shared" si="28"/>
        <v>0</v>
      </c>
      <c r="G73" s="445">
        <f t="shared" si="28"/>
        <v>0</v>
      </c>
      <c r="H73" s="445">
        <f t="shared" si="28"/>
        <v>0</v>
      </c>
      <c r="I73" s="445">
        <f t="shared" si="28"/>
        <v>0</v>
      </c>
      <c r="J73" s="445">
        <f t="shared" si="28"/>
        <v>0</v>
      </c>
      <c r="K73" s="445">
        <f t="shared" si="28"/>
        <v>0</v>
      </c>
      <c r="L73" s="445">
        <f t="shared" si="28"/>
        <v>0</v>
      </c>
      <c r="M73" s="444">
        <f>M71-M72</f>
        <v>0</v>
      </c>
      <c r="N73" s="446">
        <f>SUM(B73:M73)</f>
        <v>0</v>
      </c>
      <c r="O73" s="386">
        <f t="shared" si="24"/>
        <v>0</v>
      </c>
      <c r="P73" s="387">
        <f t="shared" si="25"/>
        <v>0</v>
      </c>
    </row>
    <row r="74" spans="1:16" ht="24">
      <c r="A74" s="447" t="s">
        <v>93</v>
      </c>
      <c r="B74" s="448"/>
      <c r="C74" s="449"/>
      <c r="D74" s="449"/>
      <c r="E74" s="449"/>
      <c r="F74" s="449"/>
      <c r="G74" s="449"/>
      <c r="H74" s="449"/>
      <c r="I74" s="449"/>
      <c r="J74" s="449"/>
      <c r="K74" s="449"/>
      <c r="L74" s="449"/>
      <c r="M74" s="449"/>
      <c r="N74" s="446">
        <f>SUM(B74:M74)</f>
        <v>0</v>
      </c>
      <c r="O74" s="414">
        <f t="shared" si="24"/>
        <v>0</v>
      </c>
      <c r="P74" s="415">
        <f t="shared" si="25"/>
        <v>0</v>
      </c>
    </row>
    <row r="75" spans="1:16" ht="12.75" thickBot="1">
      <c r="A75" s="450" t="s">
        <v>94</v>
      </c>
      <c r="B75" s="451" t="e">
        <f>B74/B76</f>
        <v>#DIV/0!</v>
      </c>
      <c r="C75" s="451" t="e">
        <f aca="true" t="shared" si="29" ref="C75:M75">C74/C76</f>
        <v>#DIV/0!</v>
      </c>
      <c r="D75" s="451" t="e">
        <f t="shared" si="29"/>
        <v>#DIV/0!</v>
      </c>
      <c r="E75" s="451" t="e">
        <f t="shared" si="29"/>
        <v>#DIV/0!</v>
      </c>
      <c r="F75" s="451" t="e">
        <f t="shared" si="29"/>
        <v>#DIV/0!</v>
      </c>
      <c r="G75" s="451" t="e">
        <f t="shared" si="29"/>
        <v>#DIV/0!</v>
      </c>
      <c r="H75" s="451" t="e">
        <f t="shared" si="29"/>
        <v>#DIV/0!</v>
      </c>
      <c r="I75" s="451" t="e">
        <f t="shared" si="29"/>
        <v>#DIV/0!</v>
      </c>
      <c r="J75" s="451" t="e">
        <f t="shared" si="29"/>
        <v>#DIV/0!</v>
      </c>
      <c r="K75" s="451" t="e">
        <f t="shared" si="29"/>
        <v>#DIV/0!</v>
      </c>
      <c r="L75" s="451" t="e">
        <f t="shared" si="29"/>
        <v>#DIV/0!</v>
      </c>
      <c r="M75" s="451" t="e">
        <f t="shared" si="29"/>
        <v>#DIV/0!</v>
      </c>
      <c r="N75" s="452" t="e">
        <f>N74/N76</f>
        <v>#DIV/0!</v>
      </c>
      <c r="O75" s="453" t="e">
        <f>O74/O76</f>
        <v>#DIV/0!</v>
      </c>
      <c r="P75" s="454" t="e">
        <f>P74/P76</f>
        <v>#DIV/0!</v>
      </c>
    </row>
    <row r="76" spans="1:16" ht="12">
      <c r="A76" s="455" t="s">
        <v>27</v>
      </c>
      <c r="B76" s="456">
        <f>B73+B74</f>
        <v>0</v>
      </c>
      <c r="C76" s="456">
        <f aca="true" t="shared" si="30" ref="C76:M76">C73+C74</f>
        <v>0</v>
      </c>
      <c r="D76" s="456">
        <f t="shared" si="30"/>
        <v>0</v>
      </c>
      <c r="E76" s="456">
        <f t="shared" si="30"/>
        <v>0</v>
      </c>
      <c r="F76" s="456">
        <f t="shared" si="30"/>
        <v>0</v>
      </c>
      <c r="G76" s="456">
        <f t="shared" si="30"/>
        <v>0</v>
      </c>
      <c r="H76" s="456">
        <f t="shared" si="30"/>
        <v>0</v>
      </c>
      <c r="I76" s="456">
        <f t="shared" si="30"/>
        <v>0</v>
      </c>
      <c r="J76" s="456">
        <f t="shared" si="30"/>
        <v>0</v>
      </c>
      <c r="K76" s="456">
        <f t="shared" si="30"/>
        <v>0</v>
      </c>
      <c r="L76" s="456">
        <f t="shared" si="30"/>
        <v>0</v>
      </c>
      <c r="M76" s="456">
        <f t="shared" si="30"/>
        <v>0</v>
      </c>
      <c r="N76" s="457">
        <f>SUM(B76:M76)</f>
        <v>0</v>
      </c>
      <c r="O76" s="458">
        <f t="shared" si="24"/>
        <v>0</v>
      </c>
      <c r="P76" s="458">
        <f t="shared" si="25"/>
        <v>0</v>
      </c>
    </row>
    <row r="77" spans="1:16" ht="12.75">
      <c r="A77" s="2589" t="s">
        <v>403</v>
      </c>
      <c r="B77" s="2589"/>
      <c r="C77" s="2589"/>
      <c r="D77" s="2589"/>
      <c r="E77" s="2589"/>
      <c r="F77" s="2589"/>
      <c r="G77" s="2589"/>
      <c r="H77" s="2589"/>
      <c r="I77" s="2589"/>
      <c r="J77" s="2589"/>
      <c r="K77" s="2589"/>
      <c r="L77" s="2589"/>
      <c r="M77" s="2589"/>
      <c r="N77" s="2589"/>
      <c r="O77" s="2589"/>
      <c r="P77" s="2589"/>
    </row>
    <row r="78" spans="1:16" ht="12">
      <c r="A78" s="459"/>
      <c r="B78" s="456"/>
      <c r="C78" s="456"/>
      <c r="D78" s="456"/>
      <c r="E78" s="456"/>
      <c r="F78" s="456"/>
      <c r="G78" s="456"/>
      <c r="H78" s="456"/>
      <c r="I78" s="456"/>
      <c r="J78" s="456"/>
      <c r="K78" s="456"/>
      <c r="L78" s="456"/>
      <c r="M78" s="456"/>
      <c r="N78" s="460"/>
      <c r="O78" s="456"/>
      <c r="P78" s="456"/>
    </row>
    <row r="79" spans="1:24" s="21" customFormat="1" ht="24" customHeight="1" thickBot="1">
      <c r="A79" s="2565" t="s">
        <v>121</v>
      </c>
      <c r="B79" s="2565"/>
      <c r="C79" s="461"/>
      <c r="D79" s="461"/>
      <c r="E79" s="461"/>
      <c r="F79" s="461"/>
      <c r="G79" s="461"/>
      <c r="H79" s="462"/>
      <c r="I79" s="462"/>
      <c r="J79" s="462"/>
      <c r="K79" s="462"/>
      <c r="L79" s="463" t="e">
        <f>N59/N56</f>
        <v>#DIV/0!</v>
      </c>
      <c r="M79" s="462"/>
      <c r="N79" s="462"/>
      <c r="O79" s="462"/>
      <c r="P79" s="462"/>
      <c r="Q79" s="69"/>
      <c r="R79" s="20"/>
      <c r="S79" s="20"/>
      <c r="T79" s="20"/>
      <c r="U79" s="20"/>
      <c r="V79" s="20"/>
      <c r="W79" s="20"/>
      <c r="X79" s="20"/>
    </row>
    <row r="80" spans="1:26" s="24" customFormat="1" ht="11.25">
      <c r="A80" s="464"/>
      <c r="B80" s="465"/>
      <c r="C80" s="466" t="s">
        <v>122</v>
      </c>
      <c r="D80" s="2566" t="s">
        <v>123</v>
      </c>
      <c r="E80" s="2566"/>
      <c r="F80" s="2566"/>
      <c r="G80" s="466"/>
      <c r="H80" s="466"/>
      <c r="I80" s="466"/>
      <c r="J80" s="466"/>
      <c r="K80" s="466"/>
      <c r="L80" s="466"/>
      <c r="M80" s="466"/>
      <c r="N80" s="466"/>
      <c r="O80" s="466"/>
      <c r="P80" s="466"/>
      <c r="Q80" s="70"/>
      <c r="R80" s="22"/>
      <c r="S80" s="22"/>
      <c r="T80" s="22"/>
      <c r="U80" s="22"/>
      <c r="V80" s="22"/>
      <c r="W80" s="22"/>
      <c r="X80" s="22"/>
      <c r="Y80" s="23"/>
      <c r="Z80" s="23"/>
    </row>
    <row r="81" spans="1:24" s="21" customFormat="1" ht="13.5" thickBot="1">
      <c r="A81" s="2565" t="s">
        <v>124</v>
      </c>
      <c r="B81" s="2565"/>
      <c r="C81" s="461"/>
      <c r="D81" s="461"/>
      <c r="E81" s="461"/>
      <c r="F81" s="461"/>
      <c r="G81" s="461"/>
      <c r="H81" s="462"/>
      <c r="I81" s="462"/>
      <c r="J81" s="462"/>
      <c r="K81" s="462"/>
      <c r="L81" s="462"/>
      <c r="M81" s="462"/>
      <c r="N81" s="462"/>
      <c r="O81" s="462"/>
      <c r="P81" s="462"/>
      <c r="Q81" s="69"/>
      <c r="R81" s="20"/>
      <c r="S81" s="20"/>
      <c r="T81" s="20"/>
      <c r="U81" s="20"/>
      <c r="V81" s="20"/>
      <c r="W81" s="20"/>
      <c r="X81" s="20"/>
    </row>
    <row r="82" spans="1:26" s="24" customFormat="1" ht="11.25">
      <c r="A82" s="464"/>
      <c r="B82" s="465"/>
      <c r="C82" s="467" t="s">
        <v>122</v>
      </c>
      <c r="D82" s="468" t="s">
        <v>125</v>
      </c>
      <c r="E82" s="468"/>
      <c r="F82" s="465"/>
      <c r="G82" s="469"/>
      <c r="H82" s="469"/>
      <c r="I82" s="470"/>
      <c r="J82" s="469"/>
      <c r="K82" s="469"/>
      <c r="L82" s="470"/>
      <c r="M82" s="469"/>
      <c r="N82" s="469"/>
      <c r="O82" s="470"/>
      <c r="P82" s="469"/>
      <c r="Q82" s="71"/>
      <c r="R82" s="26"/>
      <c r="S82" s="25"/>
      <c r="T82" s="25"/>
      <c r="U82" s="26"/>
      <c r="V82" s="25"/>
      <c r="W82" s="25"/>
      <c r="X82" s="26"/>
      <c r="Y82" s="23"/>
      <c r="Z82" s="23"/>
    </row>
    <row r="83" spans="1:16" ht="12">
      <c r="A83" s="361"/>
      <c r="B83" s="361"/>
      <c r="C83" s="361"/>
      <c r="D83" s="361"/>
      <c r="E83" s="361"/>
      <c r="F83" s="361"/>
      <c r="G83" s="361"/>
      <c r="H83" s="361"/>
      <c r="I83" s="361"/>
      <c r="J83" s="361"/>
      <c r="K83" s="361"/>
      <c r="L83" s="361"/>
      <c r="M83" s="361"/>
      <c r="N83" s="361"/>
      <c r="O83" s="361"/>
      <c r="P83" s="361"/>
    </row>
  </sheetData>
  <sheetProtection/>
  <mergeCells count="7">
    <mergeCell ref="A81:B81"/>
    <mergeCell ref="A2:N2"/>
    <mergeCell ref="A4:N4"/>
    <mergeCell ref="A77:P77"/>
    <mergeCell ref="A79:B79"/>
    <mergeCell ref="D80:F80"/>
    <mergeCell ref="B3:I3"/>
  </mergeCells>
  <printOptions horizontalCentered="1"/>
  <pageMargins left="0.1968503937007874" right="0.1968503937007874" top="0.4330708661417323" bottom="0.3937007874015748" header="0.31496062992125984" footer="0.1968503937007874"/>
  <pageSetup fitToHeight="2" horizontalDpi="600" verticalDpi="600" orientation="landscape" paperSize="9" scale="62" r:id="rId1"/>
  <headerFooter alignWithMargins="0">
    <oddFooter>&amp;R&amp;6&amp;Z&amp;F   &amp;A</oddFooter>
  </headerFooter>
  <rowBreaks count="1" manualBreakCount="1">
    <brk id="65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9">
    <tabColor rgb="FF00B050"/>
    <pageSetUpPr fitToPage="1"/>
  </sheetPr>
  <dimension ref="A1:Q54"/>
  <sheetViews>
    <sheetView showGridLines="0" view="pageBreakPreview" zoomScale="60" zoomScaleNormal="70" zoomScalePageLayoutView="0" workbookViewId="0" topLeftCell="A16">
      <selection activeCell="O1" sqref="O1:Q16384"/>
    </sheetView>
  </sheetViews>
  <sheetFormatPr defaultColWidth="9.140625" defaultRowHeight="12.75"/>
  <cols>
    <col min="1" max="1" width="8.00390625" style="1" customWidth="1"/>
    <col min="2" max="2" width="39.421875" style="1" customWidth="1"/>
    <col min="3" max="3" width="14.8515625" style="1" customWidth="1"/>
    <col min="4" max="6" width="12.7109375" style="1" customWidth="1"/>
    <col min="7" max="7" width="21.00390625" style="1" customWidth="1"/>
    <col min="8" max="8" width="20.57421875" style="1" customWidth="1"/>
    <col min="9" max="9" width="12.7109375" style="1" customWidth="1"/>
    <col min="10" max="10" width="18.8515625" style="1" customWidth="1"/>
    <col min="11" max="11" width="21.00390625" style="1" customWidth="1"/>
    <col min="12" max="12" width="12.7109375" style="1" customWidth="1"/>
    <col min="13" max="13" width="20.140625" style="1" customWidth="1"/>
    <col min="14" max="14" width="23.28125" style="1" customWidth="1"/>
    <col min="15" max="15" width="19.140625" style="1" hidden="1" customWidth="1"/>
    <col min="16" max="16" width="17.28125" style="1" hidden="1" customWidth="1"/>
    <col min="17" max="17" width="21.7109375" style="1" hidden="1" customWidth="1"/>
    <col min="18" max="18" width="9.140625" style="1" customWidth="1"/>
    <col min="19" max="19" width="12.7109375" style="1" customWidth="1"/>
    <col min="20" max="16384" width="9.140625" style="1" customWidth="1"/>
  </cols>
  <sheetData>
    <row r="1" spans="1:14" ht="20.25">
      <c r="A1" s="2596">
        <f>'СВОД 2025'!A1:J1</f>
        <v>0</v>
      </c>
      <c r="B1" s="2596"/>
      <c r="C1" s="2596"/>
      <c r="D1" s="2596"/>
      <c r="E1" s="2596"/>
      <c r="F1" s="2596"/>
      <c r="G1" s="2596"/>
      <c r="H1" s="2596"/>
      <c r="I1" s="2596"/>
      <c r="J1" s="2596"/>
      <c r="K1" s="2596"/>
      <c r="L1" s="2596"/>
      <c r="M1" s="2596"/>
      <c r="N1" s="2596"/>
    </row>
    <row r="2" spans="1:14" ht="34.5" customHeight="1" thickBot="1">
      <c r="A2" s="2594" t="s">
        <v>402</v>
      </c>
      <c r="B2" s="2594"/>
      <c r="C2" s="2594"/>
      <c r="D2" s="2594"/>
      <c r="E2" s="2594"/>
      <c r="F2" s="2594"/>
      <c r="G2" s="2594"/>
      <c r="H2" s="2594"/>
      <c r="I2" s="2595"/>
      <c r="J2" s="2595"/>
      <c r="K2" s="2595"/>
      <c r="L2" s="2594"/>
      <c r="M2" s="2594"/>
      <c r="N2" s="2594"/>
    </row>
    <row r="3" spans="1:17" s="3" customFormat="1" ht="18.75" thickBot="1">
      <c r="A3" s="2597" t="s">
        <v>22</v>
      </c>
      <c r="B3" s="2600" t="s">
        <v>23</v>
      </c>
      <c r="C3" s="2600" t="s">
        <v>24</v>
      </c>
      <c r="D3" s="2637" t="s">
        <v>140</v>
      </c>
      <c r="E3" s="2638"/>
      <c r="F3" s="2639"/>
      <c r="G3" s="2639"/>
      <c r="H3" s="2639"/>
      <c r="I3" s="2603" t="s">
        <v>836</v>
      </c>
      <c r="J3" s="2604"/>
      <c r="K3" s="2606"/>
      <c r="L3" s="2610" t="s">
        <v>180</v>
      </c>
      <c r="M3" s="2610"/>
      <c r="N3" s="2610"/>
      <c r="O3" s="2615" t="s">
        <v>383</v>
      </c>
      <c r="P3" s="2616"/>
      <c r="Q3" s="2617"/>
    </row>
    <row r="4" spans="1:17" s="3" customFormat="1" ht="18.75" customHeight="1">
      <c r="A4" s="2598"/>
      <c r="B4" s="2601"/>
      <c r="C4" s="2601"/>
      <c r="D4" s="2601">
        <v>2021</v>
      </c>
      <c r="E4" s="2597">
        <v>2022</v>
      </c>
      <c r="F4" s="2603">
        <v>2023</v>
      </c>
      <c r="G4" s="2604"/>
      <c r="H4" s="2605"/>
      <c r="I4" s="2607"/>
      <c r="J4" s="2608"/>
      <c r="K4" s="2609"/>
      <c r="L4" s="2640">
        <v>2025</v>
      </c>
      <c r="M4" s="2641"/>
      <c r="N4" s="2642"/>
      <c r="O4" s="2618">
        <v>2025</v>
      </c>
      <c r="P4" s="2619"/>
      <c r="Q4" s="2620"/>
    </row>
    <row r="5" spans="1:17" s="3" customFormat="1" ht="31.5" customHeight="1" thickBot="1">
      <c r="A5" s="2599"/>
      <c r="B5" s="2602"/>
      <c r="C5" s="2602"/>
      <c r="D5" s="2602"/>
      <c r="E5" s="2599"/>
      <c r="F5" s="2188" t="s">
        <v>25</v>
      </c>
      <c r="G5" s="2189" t="s">
        <v>740</v>
      </c>
      <c r="H5" s="2190" t="s">
        <v>741</v>
      </c>
      <c r="I5" s="506" t="s">
        <v>25</v>
      </c>
      <c r="J5" s="507" t="s">
        <v>740</v>
      </c>
      <c r="K5" s="508" t="s">
        <v>741</v>
      </c>
      <c r="L5" s="2191" t="s">
        <v>25</v>
      </c>
      <c r="M5" s="2192" t="s">
        <v>740</v>
      </c>
      <c r="N5" s="2193" t="s">
        <v>741</v>
      </c>
      <c r="O5" s="511" t="s">
        <v>25</v>
      </c>
      <c r="P5" s="512" t="s">
        <v>404</v>
      </c>
      <c r="Q5" s="513" t="s">
        <v>405</v>
      </c>
    </row>
    <row r="6" spans="1:17" ht="19.5" customHeight="1" thickBot="1">
      <c r="A6" s="2649" t="s">
        <v>141</v>
      </c>
      <c r="B6" s="2650"/>
      <c r="C6" s="2650"/>
      <c r="D6" s="2650"/>
      <c r="E6" s="2650"/>
      <c r="F6" s="2650"/>
      <c r="G6" s="2650"/>
      <c r="H6" s="2650"/>
      <c r="I6" s="2651"/>
      <c r="J6" s="2651"/>
      <c r="K6" s="2651"/>
      <c r="L6" s="2650"/>
      <c r="M6" s="2650"/>
      <c r="N6" s="2650"/>
      <c r="O6" s="259"/>
      <c r="P6" s="259"/>
      <c r="Q6" s="259"/>
    </row>
    <row r="7" spans="1:17" ht="18">
      <c r="A7" s="487" t="s">
        <v>45</v>
      </c>
      <c r="B7" s="488" t="s">
        <v>27</v>
      </c>
      <c r="C7" s="487" t="s">
        <v>28</v>
      </c>
      <c r="D7" s="260">
        <f>D8+D11-D10</f>
        <v>0</v>
      </c>
      <c r="E7" s="261">
        <f aca="true" t="shared" si="0" ref="E7:Q7">E8+E11-E10</f>
        <v>0</v>
      </c>
      <c r="F7" s="262">
        <f>F8+F11-F10</f>
        <v>0</v>
      </c>
      <c r="G7" s="263">
        <f t="shared" si="0"/>
        <v>0</v>
      </c>
      <c r="H7" s="2194">
        <f t="shared" si="0"/>
        <v>0</v>
      </c>
      <c r="I7" s="2207">
        <f>I8+I11-I10</f>
        <v>0</v>
      </c>
      <c r="J7" s="263">
        <f>J8+J11-J10</f>
        <v>0</v>
      </c>
      <c r="K7" s="264">
        <f>K8+K11-K10</f>
        <v>0</v>
      </c>
      <c r="L7" s="2200">
        <f t="shared" si="0"/>
        <v>0</v>
      </c>
      <c r="M7" s="265">
        <f t="shared" si="0"/>
        <v>0</v>
      </c>
      <c r="N7" s="266">
        <f t="shared" si="0"/>
        <v>0</v>
      </c>
      <c r="O7" s="267">
        <f t="shared" si="0"/>
        <v>0</v>
      </c>
      <c r="P7" s="265">
        <f t="shared" si="0"/>
        <v>0</v>
      </c>
      <c r="Q7" s="268">
        <f t="shared" si="0"/>
        <v>0</v>
      </c>
    </row>
    <row r="8" spans="1:17" ht="18">
      <c r="A8" s="489" t="s">
        <v>51</v>
      </c>
      <c r="B8" s="490" t="s">
        <v>29</v>
      </c>
      <c r="C8" s="489" t="s">
        <v>28</v>
      </c>
      <c r="D8" s="336"/>
      <c r="E8" s="337"/>
      <c r="F8" s="338"/>
      <c r="G8" s="339"/>
      <c r="H8" s="2195"/>
      <c r="I8" s="2208"/>
      <c r="J8" s="339"/>
      <c r="K8" s="340"/>
      <c r="L8" s="2201"/>
      <c r="M8" s="341"/>
      <c r="N8" s="342"/>
      <c r="O8" s="278"/>
      <c r="P8" s="274"/>
      <c r="Q8" s="279"/>
    </row>
    <row r="9" spans="1:17" ht="18">
      <c r="A9" s="491" t="s">
        <v>82</v>
      </c>
      <c r="B9" s="492" t="s">
        <v>30</v>
      </c>
      <c r="C9" s="491" t="s">
        <v>31</v>
      </c>
      <c r="D9" s="325" t="e">
        <f>D8/D7</f>
        <v>#DIV/0!</v>
      </c>
      <c r="E9" s="326" t="e">
        <f>E8/E7</f>
        <v>#DIV/0!</v>
      </c>
      <c r="F9" s="327" t="e">
        <f>F8/F7</f>
        <v>#DIV/0!</v>
      </c>
      <c r="G9" s="328" t="e">
        <f aca="true" t="shared" si="1" ref="G9:Q9">G8/G7</f>
        <v>#DIV/0!</v>
      </c>
      <c r="H9" s="2196" t="e">
        <f t="shared" si="1"/>
        <v>#DIV/0!</v>
      </c>
      <c r="I9" s="2209" t="e">
        <f>I8/I7</f>
        <v>#DIV/0!</v>
      </c>
      <c r="J9" s="328" t="e">
        <f>J8/J7</f>
        <v>#DIV/0!</v>
      </c>
      <c r="K9" s="329" t="e">
        <f>K8/K7</f>
        <v>#DIV/0!</v>
      </c>
      <c r="L9" s="2202" t="e">
        <f t="shared" si="1"/>
        <v>#DIV/0!</v>
      </c>
      <c r="M9" s="330" t="e">
        <f t="shared" si="1"/>
        <v>#DIV/0!</v>
      </c>
      <c r="N9" s="331" t="e">
        <f t="shared" si="1"/>
        <v>#DIV/0!</v>
      </c>
      <c r="O9" s="332" t="e">
        <f t="shared" si="1"/>
        <v>#DIV/0!</v>
      </c>
      <c r="P9" s="330" t="e">
        <f t="shared" si="1"/>
        <v>#DIV/0!</v>
      </c>
      <c r="Q9" s="333" t="e">
        <f t="shared" si="1"/>
        <v>#DIV/0!</v>
      </c>
    </row>
    <row r="10" spans="1:17" ht="18">
      <c r="A10" s="489" t="s">
        <v>52</v>
      </c>
      <c r="B10" s="490" t="s">
        <v>32</v>
      </c>
      <c r="C10" s="489" t="s">
        <v>28</v>
      </c>
      <c r="D10" s="336"/>
      <c r="E10" s="337"/>
      <c r="F10" s="338"/>
      <c r="G10" s="339"/>
      <c r="H10" s="2195"/>
      <c r="I10" s="2208"/>
      <c r="J10" s="339"/>
      <c r="K10" s="340"/>
      <c r="L10" s="2201"/>
      <c r="M10" s="341"/>
      <c r="N10" s="342"/>
      <c r="O10" s="278"/>
      <c r="P10" s="274"/>
      <c r="Q10" s="279"/>
    </row>
    <row r="11" spans="1:17" ht="18">
      <c r="A11" s="489" t="s">
        <v>53</v>
      </c>
      <c r="B11" s="490" t="s">
        <v>33</v>
      </c>
      <c r="C11" s="489" t="s">
        <v>28</v>
      </c>
      <c r="D11" s="269">
        <f>D12+D14</f>
        <v>0</v>
      </c>
      <c r="E11" s="270">
        <f aca="true" t="shared" si="2" ref="E11:Q11">E12+E14</f>
        <v>0</v>
      </c>
      <c r="F11" s="271">
        <f t="shared" si="2"/>
        <v>0</v>
      </c>
      <c r="G11" s="272">
        <f t="shared" si="2"/>
        <v>0</v>
      </c>
      <c r="H11" s="2197">
        <f t="shared" si="2"/>
        <v>0</v>
      </c>
      <c r="I11" s="2210">
        <f>I12+I14</f>
        <v>0</v>
      </c>
      <c r="J11" s="272">
        <f>J12+J14</f>
        <v>0</v>
      </c>
      <c r="K11" s="273">
        <f>K12+K14</f>
        <v>0</v>
      </c>
      <c r="L11" s="2203">
        <f t="shared" si="2"/>
        <v>0</v>
      </c>
      <c r="M11" s="274">
        <f t="shared" si="2"/>
        <v>0</v>
      </c>
      <c r="N11" s="275">
        <f t="shared" si="2"/>
        <v>0</v>
      </c>
      <c r="O11" s="278">
        <f t="shared" si="2"/>
        <v>0</v>
      </c>
      <c r="P11" s="274">
        <f t="shared" si="2"/>
        <v>0</v>
      </c>
      <c r="Q11" s="279">
        <f t="shared" si="2"/>
        <v>0</v>
      </c>
    </row>
    <row r="12" spans="1:17" ht="18">
      <c r="A12" s="489" t="s">
        <v>54</v>
      </c>
      <c r="B12" s="490" t="s">
        <v>34</v>
      </c>
      <c r="C12" s="489" t="s">
        <v>28</v>
      </c>
      <c r="D12" s="336"/>
      <c r="E12" s="337"/>
      <c r="F12" s="338"/>
      <c r="G12" s="339"/>
      <c r="H12" s="2195"/>
      <c r="I12" s="2208"/>
      <c r="J12" s="339"/>
      <c r="K12" s="340"/>
      <c r="L12" s="2201"/>
      <c r="M12" s="341"/>
      <c r="N12" s="342"/>
      <c r="O12" s="278"/>
      <c r="P12" s="274"/>
      <c r="Q12" s="279"/>
    </row>
    <row r="13" spans="1:17" ht="18">
      <c r="A13" s="491" t="s">
        <v>382</v>
      </c>
      <c r="B13" s="492" t="s">
        <v>30</v>
      </c>
      <c r="C13" s="491" t="s">
        <v>31</v>
      </c>
      <c r="D13" s="325" t="e">
        <f>D12/D11</f>
        <v>#DIV/0!</v>
      </c>
      <c r="E13" s="326" t="e">
        <f>E12/E11</f>
        <v>#DIV/0!</v>
      </c>
      <c r="F13" s="327" t="e">
        <f>F12/F11</f>
        <v>#DIV/0!</v>
      </c>
      <c r="G13" s="328" t="e">
        <f aca="true" t="shared" si="3" ref="G13:Q13">G12/G11</f>
        <v>#DIV/0!</v>
      </c>
      <c r="H13" s="2196" t="e">
        <f t="shared" si="3"/>
        <v>#DIV/0!</v>
      </c>
      <c r="I13" s="2209" t="e">
        <f>I12/I11</f>
        <v>#DIV/0!</v>
      </c>
      <c r="J13" s="328" t="e">
        <f>J12/J11</f>
        <v>#DIV/0!</v>
      </c>
      <c r="K13" s="329" t="e">
        <f>K12/K11</f>
        <v>#DIV/0!</v>
      </c>
      <c r="L13" s="2202" t="e">
        <f t="shared" si="3"/>
        <v>#DIV/0!</v>
      </c>
      <c r="M13" s="334" t="e">
        <f t="shared" si="3"/>
        <v>#DIV/0!</v>
      </c>
      <c r="N13" s="335" t="e">
        <f t="shared" si="3"/>
        <v>#DIV/0!</v>
      </c>
      <c r="O13" s="332" t="e">
        <f t="shared" si="3"/>
        <v>#DIV/0!</v>
      </c>
      <c r="P13" s="330" t="e">
        <f t="shared" si="3"/>
        <v>#DIV/0!</v>
      </c>
      <c r="Q13" s="333" t="e">
        <f t="shared" si="3"/>
        <v>#DIV/0!</v>
      </c>
    </row>
    <row r="14" spans="1:17" ht="18">
      <c r="A14" s="493" t="s">
        <v>57</v>
      </c>
      <c r="B14" s="494" t="s">
        <v>35</v>
      </c>
      <c r="C14" s="493" t="s">
        <v>28</v>
      </c>
      <c r="D14" s="280">
        <f>D15+D19+D20+D21+D22</f>
        <v>0</v>
      </c>
      <c r="E14" s="281">
        <f aca="true" t="shared" si="4" ref="E14:Q14">E15+E19+E20+E21+E22</f>
        <v>0</v>
      </c>
      <c r="F14" s="282">
        <f>G14+H14</f>
        <v>0</v>
      </c>
      <c r="G14" s="283">
        <f t="shared" si="4"/>
        <v>0</v>
      </c>
      <c r="H14" s="2198">
        <f t="shared" si="4"/>
        <v>0</v>
      </c>
      <c r="I14" s="2211">
        <f>J14+K14</f>
        <v>0</v>
      </c>
      <c r="J14" s="283">
        <f>J15+J19+J20+J21+J22</f>
        <v>0</v>
      </c>
      <c r="K14" s="284">
        <f>K15+K19+K20+K21+K22</f>
        <v>0</v>
      </c>
      <c r="L14" s="2204">
        <f t="shared" si="4"/>
        <v>0</v>
      </c>
      <c r="M14" s="312">
        <f t="shared" si="4"/>
        <v>0</v>
      </c>
      <c r="N14" s="313">
        <f t="shared" si="4"/>
        <v>0</v>
      </c>
      <c r="O14" s="278">
        <f t="shared" si="4"/>
        <v>0</v>
      </c>
      <c r="P14" s="274">
        <f t="shared" si="4"/>
        <v>0</v>
      </c>
      <c r="Q14" s="279">
        <f t="shared" si="4"/>
        <v>0</v>
      </c>
    </row>
    <row r="15" spans="1:17" ht="18">
      <c r="A15" s="489"/>
      <c r="B15" s="490" t="s">
        <v>37</v>
      </c>
      <c r="C15" s="489" t="s">
        <v>28</v>
      </c>
      <c r="D15" s="269">
        <f>D16+D17+D18</f>
        <v>0</v>
      </c>
      <c r="E15" s="270">
        <f aca="true" t="shared" si="5" ref="E15:Q15">E16+E17+E18</f>
        <v>0</v>
      </c>
      <c r="F15" s="271">
        <f t="shared" si="5"/>
        <v>0</v>
      </c>
      <c r="G15" s="272">
        <f t="shared" si="5"/>
        <v>0</v>
      </c>
      <c r="H15" s="2197">
        <f t="shared" si="5"/>
        <v>0</v>
      </c>
      <c r="I15" s="2210">
        <f>I16+I17+I18</f>
        <v>0</v>
      </c>
      <c r="J15" s="272">
        <f>J16+J17+J18</f>
        <v>0</v>
      </c>
      <c r="K15" s="273">
        <f>K16+K17+K18</f>
        <v>0</v>
      </c>
      <c r="L15" s="2203">
        <f t="shared" si="5"/>
        <v>0</v>
      </c>
      <c r="M15" s="312">
        <f t="shared" si="5"/>
        <v>0</v>
      </c>
      <c r="N15" s="313">
        <f t="shared" si="5"/>
        <v>0</v>
      </c>
      <c r="O15" s="278">
        <f t="shared" si="5"/>
        <v>0</v>
      </c>
      <c r="P15" s="274">
        <f t="shared" si="5"/>
        <v>0</v>
      </c>
      <c r="Q15" s="279">
        <f t="shared" si="5"/>
        <v>0</v>
      </c>
    </row>
    <row r="16" spans="1:17" ht="18">
      <c r="A16" s="489"/>
      <c r="B16" s="495" t="s">
        <v>394</v>
      </c>
      <c r="C16" s="491" t="s">
        <v>28</v>
      </c>
      <c r="D16" s="319">
        <f aca="true" t="shared" si="6" ref="D16:Q16">D25+D34</f>
        <v>0</v>
      </c>
      <c r="E16" s="320">
        <f t="shared" si="6"/>
        <v>0</v>
      </c>
      <c r="F16" s="314">
        <f t="shared" si="6"/>
        <v>0</v>
      </c>
      <c r="G16" s="321">
        <f t="shared" si="6"/>
        <v>0</v>
      </c>
      <c r="H16" s="2199">
        <f t="shared" si="6"/>
        <v>0</v>
      </c>
      <c r="I16" s="2212">
        <f aca="true" t="shared" si="7" ref="I16:K22">I25+I34</f>
        <v>0</v>
      </c>
      <c r="J16" s="321">
        <f t="shared" si="7"/>
        <v>0</v>
      </c>
      <c r="K16" s="322">
        <f t="shared" si="7"/>
        <v>0</v>
      </c>
      <c r="L16" s="2205">
        <f t="shared" si="6"/>
        <v>0</v>
      </c>
      <c r="M16" s="323">
        <f t="shared" si="6"/>
        <v>0</v>
      </c>
      <c r="N16" s="324">
        <f t="shared" si="6"/>
        <v>0</v>
      </c>
      <c r="O16" s="318">
        <f t="shared" si="6"/>
        <v>0</v>
      </c>
      <c r="P16" s="315">
        <f t="shared" si="6"/>
        <v>0</v>
      </c>
      <c r="Q16" s="316">
        <f t="shared" si="6"/>
        <v>0</v>
      </c>
    </row>
    <row r="17" spans="1:17" ht="18">
      <c r="A17" s="489"/>
      <c r="B17" s="495" t="s">
        <v>395</v>
      </c>
      <c r="C17" s="491" t="s">
        <v>28</v>
      </c>
      <c r="D17" s="319">
        <f aca="true" t="shared" si="8" ref="D17:Q17">D26+D35</f>
        <v>0</v>
      </c>
      <c r="E17" s="320">
        <f t="shared" si="8"/>
        <v>0</v>
      </c>
      <c r="F17" s="314">
        <f t="shared" si="8"/>
        <v>0</v>
      </c>
      <c r="G17" s="321">
        <f t="shared" si="8"/>
        <v>0</v>
      </c>
      <c r="H17" s="2199">
        <f t="shared" si="8"/>
        <v>0</v>
      </c>
      <c r="I17" s="2212">
        <f t="shared" si="7"/>
        <v>0</v>
      </c>
      <c r="J17" s="321">
        <f t="shared" si="7"/>
        <v>0</v>
      </c>
      <c r="K17" s="322">
        <f t="shared" si="7"/>
        <v>0</v>
      </c>
      <c r="L17" s="2205">
        <f t="shared" si="8"/>
        <v>0</v>
      </c>
      <c r="M17" s="323">
        <f t="shared" si="8"/>
        <v>0</v>
      </c>
      <c r="N17" s="324">
        <f t="shared" si="8"/>
        <v>0</v>
      </c>
      <c r="O17" s="318">
        <f t="shared" si="8"/>
        <v>0</v>
      </c>
      <c r="P17" s="315">
        <f t="shared" si="8"/>
        <v>0</v>
      </c>
      <c r="Q17" s="316">
        <f t="shared" si="8"/>
        <v>0</v>
      </c>
    </row>
    <row r="18" spans="1:17" ht="18">
      <c r="A18" s="489"/>
      <c r="B18" s="495" t="s">
        <v>396</v>
      </c>
      <c r="C18" s="491" t="s">
        <v>28</v>
      </c>
      <c r="D18" s="319">
        <f aca="true" t="shared" si="9" ref="D18:Q18">D27+D36</f>
        <v>0</v>
      </c>
      <c r="E18" s="320">
        <f t="shared" si="9"/>
        <v>0</v>
      </c>
      <c r="F18" s="314">
        <f t="shared" si="9"/>
        <v>0</v>
      </c>
      <c r="G18" s="321">
        <f t="shared" si="9"/>
        <v>0</v>
      </c>
      <c r="H18" s="2199">
        <f t="shared" si="9"/>
        <v>0</v>
      </c>
      <c r="I18" s="2212">
        <f t="shared" si="7"/>
        <v>0</v>
      </c>
      <c r="J18" s="321">
        <f t="shared" si="7"/>
        <v>0</v>
      </c>
      <c r="K18" s="322">
        <f t="shared" si="7"/>
        <v>0</v>
      </c>
      <c r="L18" s="2205">
        <f t="shared" si="9"/>
        <v>0</v>
      </c>
      <c r="M18" s="323">
        <f t="shared" si="9"/>
        <v>0</v>
      </c>
      <c r="N18" s="324">
        <f t="shared" si="9"/>
        <v>0</v>
      </c>
      <c r="O18" s="318">
        <f t="shared" si="9"/>
        <v>0</v>
      </c>
      <c r="P18" s="315">
        <f t="shared" si="9"/>
        <v>0</v>
      </c>
      <c r="Q18" s="316">
        <f t="shared" si="9"/>
        <v>0</v>
      </c>
    </row>
    <row r="19" spans="1:17" ht="18">
      <c r="A19" s="489"/>
      <c r="B19" s="490" t="s">
        <v>39</v>
      </c>
      <c r="C19" s="489" t="s">
        <v>28</v>
      </c>
      <c r="D19" s="269">
        <f aca="true" t="shared" si="10" ref="D19:Q19">D28+D37</f>
        <v>0</v>
      </c>
      <c r="E19" s="270">
        <f t="shared" si="10"/>
        <v>0</v>
      </c>
      <c r="F19" s="271">
        <f t="shared" si="10"/>
        <v>0</v>
      </c>
      <c r="G19" s="272">
        <f t="shared" si="10"/>
        <v>0</v>
      </c>
      <c r="H19" s="2197">
        <f t="shared" si="10"/>
        <v>0</v>
      </c>
      <c r="I19" s="2210">
        <f t="shared" si="7"/>
        <v>0</v>
      </c>
      <c r="J19" s="272">
        <f t="shared" si="7"/>
        <v>0</v>
      </c>
      <c r="K19" s="273">
        <f t="shared" si="7"/>
        <v>0</v>
      </c>
      <c r="L19" s="2203">
        <f t="shared" si="10"/>
        <v>0</v>
      </c>
      <c r="M19" s="312">
        <f t="shared" si="10"/>
        <v>0</v>
      </c>
      <c r="N19" s="313">
        <f t="shared" si="10"/>
        <v>0</v>
      </c>
      <c r="O19" s="278">
        <f t="shared" si="10"/>
        <v>0</v>
      </c>
      <c r="P19" s="274">
        <f t="shared" si="10"/>
        <v>0</v>
      </c>
      <c r="Q19" s="279">
        <f t="shared" si="10"/>
        <v>0</v>
      </c>
    </row>
    <row r="20" spans="1:17" ht="18">
      <c r="A20" s="489"/>
      <c r="B20" s="490" t="s">
        <v>41</v>
      </c>
      <c r="C20" s="489" t="s">
        <v>28</v>
      </c>
      <c r="D20" s="269">
        <f aca="true" t="shared" si="11" ref="D20:Q20">D29+D38</f>
        <v>0</v>
      </c>
      <c r="E20" s="270">
        <f t="shared" si="11"/>
        <v>0</v>
      </c>
      <c r="F20" s="271">
        <f t="shared" si="11"/>
        <v>0</v>
      </c>
      <c r="G20" s="272">
        <f t="shared" si="11"/>
        <v>0</v>
      </c>
      <c r="H20" s="2197">
        <f t="shared" si="11"/>
        <v>0</v>
      </c>
      <c r="I20" s="2210">
        <f t="shared" si="7"/>
        <v>0</v>
      </c>
      <c r="J20" s="272">
        <f t="shared" si="7"/>
        <v>0</v>
      </c>
      <c r="K20" s="273">
        <f t="shared" si="7"/>
        <v>0</v>
      </c>
      <c r="L20" s="2203">
        <f t="shared" si="11"/>
        <v>0</v>
      </c>
      <c r="M20" s="312">
        <f t="shared" si="11"/>
        <v>0</v>
      </c>
      <c r="N20" s="313">
        <f t="shared" si="11"/>
        <v>0</v>
      </c>
      <c r="O20" s="278">
        <f t="shared" si="11"/>
        <v>0</v>
      </c>
      <c r="P20" s="274">
        <f t="shared" si="11"/>
        <v>0</v>
      </c>
      <c r="Q20" s="279">
        <f t="shared" si="11"/>
        <v>0</v>
      </c>
    </row>
    <row r="21" spans="1:17" ht="18">
      <c r="A21" s="496"/>
      <c r="B21" s="490" t="s">
        <v>43</v>
      </c>
      <c r="C21" s="489" t="s">
        <v>28</v>
      </c>
      <c r="D21" s="269">
        <f>D30+D39</f>
        <v>0</v>
      </c>
      <c r="E21" s="270">
        <f aca="true" t="shared" si="12" ref="E21:Q21">E30+E39</f>
        <v>0</v>
      </c>
      <c r="F21" s="271">
        <f t="shared" si="12"/>
        <v>0</v>
      </c>
      <c r="G21" s="272">
        <f t="shared" si="12"/>
        <v>0</v>
      </c>
      <c r="H21" s="2197">
        <f t="shared" si="12"/>
        <v>0</v>
      </c>
      <c r="I21" s="2210">
        <f t="shared" si="7"/>
        <v>0</v>
      </c>
      <c r="J21" s="272">
        <f t="shared" si="7"/>
        <v>0</v>
      </c>
      <c r="K21" s="273">
        <f t="shared" si="7"/>
        <v>0</v>
      </c>
      <c r="L21" s="2203">
        <f t="shared" si="12"/>
        <v>0</v>
      </c>
      <c r="M21" s="312">
        <f t="shared" si="12"/>
        <v>0</v>
      </c>
      <c r="N21" s="313">
        <f t="shared" si="12"/>
        <v>0</v>
      </c>
      <c r="O21" s="278">
        <f t="shared" si="12"/>
        <v>0</v>
      </c>
      <c r="P21" s="274">
        <f t="shared" si="12"/>
        <v>0</v>
      </c>
      <c r="Q21" s="279">
        <f t="shared" si="12"/>
        <v>0</v>
      </c>
    </row>
    <row r="22" spans="1:17" ht="18.75" thickBot="1">
      <c r="A22" s="497"/>
      <c r="B22" s="498" t="s">
        <v>75</v>
      </c>
      <c r="C22" s="499" t="s">
        <v>28</v>
      </c>
      <c r="D22" s="285">
        <f>D31+D40</f>
        <v>0</v>
      </c>
      <c r="E22" s="286">
        <f aca="true" t="shared" si="13" ref="E22:Q22">E31+E40</f>
        <v>0</v>
      </c>
      <c r="F22" s="287">
        <f t="shared" si="13"/>
        <v>0</v>
      </c>
      <c r="G22" s="288">
        <f t="shared" si="13"/>
        <v>0</v>
      </c>
      <c r="H22" s="290">
        <f t="shared" si="13"/>
        <v>0</v>
      </c>
      <c r="I22" s="2217">
        <f t="shared" si="7"/>
        <v>0</v>
      </c>
      <c r="J22" s="288">
        <f t="shared" si="7"/>
        <v>0</v>
      </c>
      <c r="K22" s="289">
        <f t="shared" si="7"/>
        <v>0</v>
      </c>
      <c r="L22" s="2206">
        <f t="shared" si="13"/>
        <v>0</v>
      </c>
      <c r="M22" s="288">
        <f t="shared" si="13"/>
        <v>0</v>
      </c>
      <c r="N22" s="290">
        <f t="shared" si="13"/>
        <v>0</v>
      </c>
      <c r="O22" s="291">
        <f t="shared" si="13"/>
        <v>0</v>
      </c>
      <c r="P22" s="288">
        <f t="shared" si="13"/>
        <v>0</v>
      </c>
      <c r="Q22" s="289">
        <f t="shared" si="13"/>
        <v>0</v>
      </c>
    </row>
    <row r="23" spans="1:17" ht="31.5">
      <c r="A23" s="500" t="s">
        <v>36</v>
      </c>
      <c r="B23" s="501" t="s">
        <v>380</v>
      </c>
      <c r="C23" s="487" t="s">
        <v>28</v>
      </c>
      <c r="D23" s="305">
        <f>D24+D28+D29+D30+D31</f>
        <v>0</v>
      </c>
      <c r="E23" s="306">
        <f>E24+E28+E29+E30+E31</f>
        <v>0</v>
      </c>
      <c r="F23" s="307">
        <f>G23+H23</f>
        <v>0</v>
      </c>
      <c r="G23" s="308">
        <f>G24+G28+G29+G30+G31</f>
        <v>0</v>
      </c>
      <c r="H23" s="310">
        <f>H24+H28+H29+H30+H31</f>
        <v>0</v>
      </c>
      <c r="I23" s="2218">
        <f>J23+K23</f>
        <v>0</v>
      </c>
      <c r="J23" s="308">
        <f>J24+J28+J29+J30+J31</f>
        <v>0</v>
      </c>
      <c r="K23" s="309">
        <f>K24+K28+K29+K30+K31</f>
        <v>0</v>
      </c>
      <c r="L23" s="2215">
        <f aca="true" t="shared" si="14" ref="L23:Q23">L24+L28+L29+L30+L31</f>
        <v>0</v>
      </c>
      <c r="M23" s="308">
        <f t="shared" si="14"/>
        <v>0</v>
      </c>
      <c r="N23" s="310">
        <f t="shared" si="14"/>
        <v>0</v>
      </c>
      <c r="O23" s="311">
        <f t="shared" si="14"/>
        <v>0</v>
      </c>
      <c r="P23" s="308">
        <f t="shared" si="14"/>
        <v>0</v>
      </c>
      <c r="Q23" s="309">
        <f t="shared" si="14"/>
        <v>0</v>
      </c>
    </row>
    <row r="24" spans="1:17" ht="18">
      <c r="A24" s="502"/>
      <c r="B24" s="490" t="s">
        <v>393</v>
      </c>
      <c r="C24" s="489" t="s">
        <v>28</v>
      </c>
      <c r="D24" s="276">
        <f>D25+D26+D27</f>
        <v>0</v>
      </c>
      <c r="E24" s="292">
        <f aca="true" t="shared" si="15" ref="E24:Q24">E25+E26+E27</f>
        <v>0</v>
      </c>
      <c r="F24" s="271">
        <f aca="true" t="shared" si="16" ref="F24:F40">G24+H24</f>
        <v>0</v>
      </c>
      <c r="G24" s="274">
        <f t="shared" si="15"/>
        <v>0</v>
      </c>
      <c r="H24" s="275">
        <f t="shared" si="15"/>
        <v>0</v>
      </c>
      <c r="I24" s="2219">
        <f aca="true" t="shared" si="17" ref="I24:I40">J24+K24</f>
        <v>0</v>
      </c>
      <c r="J24" s="274">
        <f>J25+J26+J27</f>
        <v>0</v>
      </c>
      <c r="K24" s="279">
        <f>K25+K26+K27</f>
        <v>0</v>
      </c>
      <c r="L24" s="2203">
        <f t="shared" si="15"/>
        <v>0</v>
      </c>
      <c r="M24" s="274">
        <f t="shared" si="15"/>
        <v>0</v>
      </c>
      <c r="N24" s="275">
        <f t="shared" si="15"/>
        <v>0</v>
      </c>
      <c r="O24" s="278">
        <f t="shared" si="15"/>
        <v>0</v>
      </c>
      <c r="P24" s="274">
        <f t="shared" si="15"/>
        <v>0</v>
      </c>
      <c r="Q24" s="279">
        <f t="shared" si="15"/>
        <v>0</v>
      </c>
    </row>
    <row r="25" spans="1:17" ht="18">
      <c r="A25" s="502"/>
      <c r="B25" s="495" t="s">
        <v>394</v>
      </c>
      <c r="C25" s="491" t="s">
        <v>28</v>
      </c>
      <c r="D25" s="345"/>
      <c r="E25" s="346"/>
      <c r="F25" s="314">
        <f t="shared" si="16"/>
        <v>0</v>
      </c>
      <c r="G25" s="352"/>
      <c r="H25" s="2213"/>
      <c r="I25" s="2220">
        <f t="shared" si="17"/>
        <v>0</v>
      </c>
      <c r="J25" s="352"/>
      <c r="K25" s="353"/>
      <c r="L25" s="2205">
        <f>'Тепловой баланс помесячно'!N34</f>
        <v>0</v>
      </c>
      <c r="M25" s="315">
        <f>'Тепловой баланс помесячно'!O34</f>
        <v>0</v>
      </c>
      <c r="N25" s="317">
        <f>'Тепловой баланс помесячно'!P34</f>
        <v>0</v>
      </c>
      <c r="O25" s="318"/>
      <c r="P25" s="315"/>
      <c r="Q25" s="316"/>
    </row>
    <row r="26" spans="1:17" ht="18">
      <c r="A26" s="502"/>
      <c r="B26" s="495" t="s">
        <v>395</v>
      </c>
      <c r="C26" s="491" t="s">
        <v>28</v>
      </c>
      <c r="D26" s="345"/>
      <c r="E26" s="346"/>
      <c r="F26" s="314">
        <f t="shared" si="16"/>
        <v>0</v>
      </c>
      <c r="G26" s="352"/>
      <c r="H26" s="2213"/>
      <c r="I26" s="2220">
        <f t="shared" si="17"/>
        <v>0</v>
      </c>
      <c r="J26" s="352"/>
      <c r="K26" s="353"/>
      <c r="L26" s="2205">
        <f>'Тепловой баланс помесячно'!N35</f>
        <v>0</v>
      </c>
      <c r="M26" s="315">
        <f>'Тепловой баланс помесячно'!O35</f>
        <v>0</v>
      </c>
      <c r="N26" s="317">
        <f>'Тепловой баланс помесячно'!P35</f>
        <v>0</v>
      </c>
      <c r="O26" s="318"/>
      <c r="P26" s="315"/>
      <c r="Q26" s="316"/>
    </row>
    <row r="27" spans="1:17" ht="18">
      <c r="A27" s="502"/>
      <c r="B27" s="495" t="s">
        <v>396</v>
      </c>
      <c r="C27" s="491" t="s">
        <v>28</v>
      </c>
      <c r="D27" s="345"/>
      <c r="E27" s="346"/>
      <c r="F27" s="314">
        <f t="shared" si="16"/>
        <v>0</v>
      </c>
      <c r="G27" s="352"/>
      <c r="H27" s="2213"/>
      <c r="I27" s="2220">
        <f t="shared" si="17"/>
        <v>0</v>
      </c>
      <c r="J27" s="352"/>
      <c r="K27" s="353"/>
      <c r="L27" s="2205">
        <f>'Тепловой баланс помесячно'!N36</f>
        <v>0</v>
      </c>
      <c r="M27" s="315">
        <f>'Тепловой баланс помесячно'!O36</f>
        <v>0</v>
      </c>
      <c r="N27" s="317">
        <f>'Тепловой баланс помесячно'!P36</f>
        <v>0</v>
      </c>
      <c r="O27" s="2063"/>
      <c r="P27" s="315"/>
      <c r="Q27" s="316"/>
    </row>
    <row r="28" spans="1:17" ht="18">
      <c r="A28" s="502"/>
      <c r="B28" s="490" t="s">
        <v>39</v>
      </c>
      <c r="C28" s="489" t="s">
        <v>28</v>
      </c>
      <c r="D28" s="343"/>
      <c r="E28" s="347"/>
      <c r="F28" s="271">
        <f t="shared" si="16"/>
        <v>0</v>
      </c>
      <c r="G28" s="341"/>
      <c r="H28" s="342"/>
      <c r="I28" s="2221">
        <f t="shared" si="17"/>
        <v>0</v>
      </c>
      <c r="J28" s="341"/>
      <c r="K28" s="354"/>
      <c r="L28" s="2203">
        <f>'Тепловой баланс помесячно'!N10+'Тепловой баланс помесячно'!N14+'Тепловой баланс помесячно'!N19+'Тепловой баланс помесячно'!N30</f>
        <v>0</v>
      </c>
      <c r="M28" s="274">
        <f>'Тепловой баланс помесячно'!O10+'Тепловой баланс помесячно'!O14+'Тепловой баланс помесячно'!O19+'Тепловой баланс помесячно'!O30</f>
        <v>0</v>
      </c>
      <c r="N28" s="275">
        <f>'Тепловой баланс помесячно'!P10+'Тепловой баланс помесячно'!P14+'Тепловой баланс помесячно'!P19+'Тепловой баланс помесячно'!P30</f>
        <v>0</v>
      </c>
      <c r="O28" s="278"/>
      <c r="P28" s="274"/>
      <c r="Q28" s="279"/>
    </row>
    <row r="29" spans="1:17" ht="18">
      <c r="A29" s="502"/>
      <c r="B29" s="490" t="s">
        <v>41</v>
      </c>
      <c r="C29" s="489" t="s">
        <v>28</v>
      </c>
      <c r="D29" s="343"/>
      <c r="E29" s="347"/>
      <c r="F29" s="271">
        <f t="shared" si="16"/>
        <v>0</v>
      </c>
      <c r="G29" s="341"/>
      <c r="H29" s="342"/>
      <c r="I29" s="2221">
        <f t="shared" si="17"/>
        <v>0</v>
      </c>
      <c r="J29" s="341"/>
      <c r="K29" s="354"/>
      <c r="L29" s="2203">
        <f>'Тепловой баланс помесячно'!N18+'Тепловой баланс помесячно'!N23+'Тепловой баланс помесячно'!N29</f>
        <v>0</v>
      </c>
      <c r="M29" s="274">
        <f>'Тепловой баланс помесячно'!O18+'Тепловой баланс помесячно'!O23+'Тепловой баланс помесячно'!O29</f>
        <v>0</v>
      </c>
      <c r="N29" s="275">
        <f>'Тепловой баланс помесячно'!P18+'Тепловой баланс помесячно'!P23+'Тепловой баланс помесячно'!P29</f>
        <v>0</v>
      </c>
      <c r="O29" s="278"/>
      <c r="P29" s="274"/>
      <c r="Q29" s="279"/>
    </row>
    <row r="30" spans="1:17" ht="18">
      <c r="A30" s="502"/>
      <c r="B30" s="490" t="s">
        <v>43</v>
      </c>
      <c r="C30" s="489" t="s">
        <v>28</v>
      </c>
      <c r="D30" s="343"/>
      <c r="E30" s="347"/>
      <c r="F30" s="271">
        <f t="shared" si="16"/>
        <v>0</v>
      </c>
      <c r="G30" s="341"/>
      <c r="H30" s="342"/>
      <c r="I30" s="2221">
        <f t="shared" si="17"/>
        <v>0</v>
      </c>
      <c r="J30" s="341"/>
      <c r="K30" s="354"/>
      <c r="L30" s="2203">
        <f>'Тепловой баланс помесячно'!N11+'Тепловой баланс помесячно'!N15+'Тепловой баланс помесячно'!N20+'Тепловой баланс помесячно'!N24+'Тепловой баланс помесячно'!N31</f>
        <v>0</v>
      </c>
      <c r="M30" s="274">
        <f>'Тепловой баланс помесячно'!O11+'Тепловой баланс помесячно'!O15+'Тепловой баланс помесячно'!O20+'Тепловой баланс помесячно'!O24+'Тепловой баланс помесячно'!O31</f>
        <v>0</v>
      </c>
      <c r="N30" s="275">
        <f>'Тепловой баланс помесячно'!P11+'Тепловой баланс помесячно'!P15+'Тепловой баланс помесячно'!P20+'Тепловой баланс помесячно'!P24+'Тепловой баланс помесячно'!P31</f>
        <v>0</v>
      </c>
      <c r="O30" s="278"/>
      <c r="P30" s="274"/>
      <c r="Q30" s="279"/>
    </row>
    <row r="31" spans="1:17" ht="18.75" thickBot="1">
      <c r="A31" s="497"/>
      <c r="B31" s="498" t="s">
        <v>75</v>
      </c>
      <c r="C31" s="503" t="s">
        <v>28</v>
      </c>
      <c r="D31" s="348"/>
      <c r="E31" s="349"/>
      <c r="F31" s="293">
        <f t="shared" si="16"/>
        <v>0</v>
      </c>
      <c r="G31" s="355"/>
      <c r="H31" s="2214"/>
      <c r="I31" s="2224">
        <f t="shared" si="17"/>
        <v>0</v>
      </c>
      <c r="J31" s="2225"/>
      <c r="K31" s="2226"/>
      <c r="L31" s="2216">
        <f>'Тепловой баланс помесячно'!N12+'Тепловой баланс помесячно'!N16+'Тепловой баланс помесячно'!N21+'Тепловой баланс помесячно'!N25+'Тепловой баланс помесячно'!N32</f>
        <v>0</v>
      </c>
      <c r="M31" s="294">
        <f>'Тепловой баланс помесячно'!O12+'Тепловой баланс помесячно'!O16+'Тепловой баланс помесячно'!O21+'Тепловой баланс помесячно'!O25+'Тепловой баланс помесячно'!O32</f>
        <v>0</v>
      </c>
      <c r="N31" s="296">
        <f>'Тепловой баланс помесячно'!P12+'Тепловой баланс помесячно'!P16+'Тепловой баланс помесячно'!P21+'Тепловой баланс помесячно'!P25+'Тепловой баланс помесячно'!P32</f>
        <v>0</v>
      </c>
      <c r="O31" s="297"/>
      <c r="P31" s="294"/>
      <c r="Q31" s="295"/>
    </row>
    <row r="32" spans="1:17" ht="31.5">
      <c r="A32" s="504" t="s">
        <v>38</v>
      </c>
      <c r="B32" s="501" t="s">
        <v>381</v>
      </c>
      <c r="C32" s="505" t="s">
        <v>28</v>
      </c>
      <c r="D32" s="298">
        <f>D33+D37+D38+D39+D40</f>
        <v>0</v>
      </c>
      <c r="E32" s="299">
        <f aca="true" t="shared" si="18" ref="E32:Q32">E33+E37+E38+E39+E40</f>
        <v>0</v>
      </c>
      <c r="F32" s="300">
        <f t="shared" si="16"/>
        <v>0</v>
      </c>
      <c r="G32" s="301">
        <f t="shared" si="18"/>
        <v>0</v>
      </c>
      <c r="H32" s="303">
        <f t="shared" si="18"/>
        <v>0</v>
      </c>
      <c r="I32" s="2218">
        <f t="shared" si="17"/>
        <v>0</v>
      </c>
      <c r="J32" s="308">
        <f>J33+J37+J38+J39+J40</f>
        <v>0</v>
      </c>
      <c r="K32" s="309">
        <f>K33+K37+K38+K39+K40</f>
        <v>0</v>
      </c>
      <c r="L32" s="2223">
        <f t="shared" si="18"/>
        <v>0</v>
      </c>
      <c r="M32" s="301">
        <f t="shared" si="18"/>
        <v>0</v>
      </c>
      <c r="N32" s="303">
        <f t="shared" si="18"/>
        <v>0</v>
      </c>
      <c r="O32" s="304">
        <f t="shared" si="18"/>
        <v>0</v>
      </c>
      <c r="P32" s="301">
        <f t="shared" si="18"/>
        <v>0</v>
      </c>
      <c r="Q32" s="302">
        <f t="shared" si="18"/>
        <v>0</v>
      </c>
    </row>
    <row r="33" spans="1:17" ht="18">
      <c r="A33" s="489"/>
      <c r="B33" s="490" t="s">
        <v>37</v>
      </c>
      <c r="C33" s="489" t="s">
        <v>28</v>
      </c>
      <c r="D33" s="276">
        <f>D34+D35+D36</f>
        <v>0</v>
      </c>
      <c r="E33" s="277">
        <f aca="true" t="shared" si="19" ref="E33:Q33">E34+E35+E36</f>
        <v>0</v>
      </c>
      <c r="F33" s="271">
        <f t="shared" si="16"/>
        <v>0</v>
      </c>
      <c r="G33" s="274">
        <f t="shared" si="19"/>
        <v>0</v>
      </c>
      <c r="H33" s="275">
        <f t="shared" si="19"/>
        <v>0</v>
      </c>
      <c r="I33" s="2219">
        <f t="shared" si="17"/>
        <v>0</v>
      </c>
      <c r="J33" s="274">
        <f>J34+J35+J36</f>
        <v>0</v>
      </c>
      <c r="K33" s="279">
        <f>K34+K35+K36</f>
        <v>0</v>
      </c>
      <c r="L33" s="2203">
        <f t="shared" si="19"/>
        <v>0</v>
      </c>
      <c r="M33" s="274">
        <f t="shared" si="19"/>
        <v>0</v>
      </c>
      <c r="N33" s="275">
        <f t="shared" si="19"/>
        <v>0</v>
      </c>
      <c r="O33" s="278">
        <f>O34+O35+O36</f>
        <v>0</v>
      </c>
      <c r="P33" s="274">
        <f t="shared" si="19"/>
        <v>0</v>
      </c>
      <c r="Q33" s="279">
        <f t="shared" si="19"/>
        <v>0</v>
      </c>
    </row>
    <row r="34" spans="1:17" ht="18">
      <c r="A34" s="489"/>
      <c r="B34" s="495" t="s">
        <v>394</v>
      </c>
      <c r="C34" s="491" t="s">
        <v>28</v>
      </c>
      <c r="D34" s="345"/>
      <c r="E34" s="350"/>
      <c r="F34" s="314">
        <f t="shared" si="16"/>
        <v>0</v>
      </c>
      <c r="G34" s="352"/>
      <c r="H34" s="2213"/>
      <c r="I34" s="2220">
        <f t="shared" si="17"/>
        <v>0</v>
      </c>
      <c r="J34" s="352"/>
      <c r="K34" s="353"/>
      <c r="L34" s="2205">
        <f>'Тепловой баланс помесячно'!N62</f>
        <v>0</v>
      </c>
      <c r="M34" s="315">
        <f>'Тепловой баланс помесячно'!O62</f>
        <v>0</v>
      </c>
      <c r="N34" s="317">
        <f>'Тепловой баланс помесячно'!P62</f>
        <v>0</v>
      </c>
      <c r="O34" s="318"/>
      <c r="P34" s="315"/>
      <c r="Q34" s="316"/>
    </row>
    <row r="35" spans="1:17" ht="18">
      <c r="A35" s="489"/>
      <c r="B35" s="495" t="s">
        <v>395</v>
      </c>
      <c r="C35" s="491" t="s">
        <v>28</v>
      </c>
      <c r="D35" s="345"/>
      <c r="E35" s="350"/>
      <c r="F35" s="314">
        <f t="shared" si="16"/>
        <v>0</v>
      </c>
      <c r="G35" s="352"/>
      <c r="H35" s="2213"/>
      <c r="I35" s="2220">
        <f t="shared" si="17"/>
        <v>0</v>
      </c>
      <c r="J35" s="352"/>
      <c r="K35" s="353"/>
      <c r="L35" s="2205">
        <f>'Тепловой баланс помесячно'!N63</f>
        <v>0</v>
      </c>
      <c r="M35" s="315">
        <f>'Тепловой баланс помесячно'!O63</f>
        <v>0</v>
      </c>
      <c r="N35" s="317">
        <f>'Тепловой баланс помесячно'!P63</f>
        <v>0</v>
      </c>
      <c r="O35" s="318"/>
      <c r="P35" s="315"/>
      <c r="Q35" s="316"/>
    </row>
    <row r="36" spans="1:17" ht="18">
      <c r="A36" s="489"/>
      <c r="B36" s="495" t="s">
        <v>396</v>
      </c>
      <c r="C36" s="491" t="s">
        <v>28</v>
      </c>
      <c r="D36" s="345"/>
      <c r="E36" s="350"/>
      <c r="F36" s="314">
        <f t="shared" si="16"/>
        <v>0</v>
      </c>
      <c r="G36" s="352"/>
      <c r="H36" s="2213"/>
      <c r="I36" s="2220">
        <f t="shared" si="17"/>
        <v>0</v>
      </c>
      <c r="J36" s="352"/>
      <c r="K36" s="353"/>
      <c r="L36" s="2205">
        <f>'Тепловой баланс помесячно'!N64</f>
        <v>0</v>
      </c>
      <c r="M36" s="315">
        <f>'Тепловой баланс помесячно'!O64</f>
        <v>0</v>
      </c>
      <c r="N36" s="317">
        <f>'Тепловой баланс помесячно'!P64</f>
        <v>0</v>
      </c>
      <c r="O36" s="318"/>
      <c r="P36" s="315"/>
      <c r="Q36" s="316"/>
    </row>
    <row r="37" spans="1:17" ht="18">
      <c r="A37" s="489"/>
      <c r="B37" s="490" t="s">
        <v>39</v>
      </c>
      <c r="C37" s="489" t="s">
        <v>28</v>
      </c>
      <c r="D37" s="343"/>
      <c r="E37" s="344"/>
      <c r="F37" s="271">
        <f t="shared" si="16"/>
        <v>0</v>
      </c>
      <c r="G37" s="341"/>
      <c r="H37" s="342"/>
      <c r="I37" s="2221">
        <f t="shared" si="17"/>
        <v>0</v>
      </c>
      <c r="J37" s="341"/>
      <c r="K37" s="354"/>
      <c r="L37" s="2203">
        <f>'Тепловой баланс помесячно'!N40+'Тепловой баланс помесячно'!N44+'Тепловой баланс помесячно'!N49+'Тепловой баланс помесячно'!N58</f>
        <v>0</v>
      </c>
      <c r="M37" s="274">
        <f>'Тепловой баланс помесячно'!O40+'Тепловой баланс помесячно'!O44+'Тепловой баланс помесячно'!O49+'Тепловой баланс помесячно'!O58</f>
        <v>0</v>
      </c>
      <c r="N37" s="275">
        <f>'Тепловой баланс помесячно'!P40+'Тепловой баланс помесячно'!P44+'Тепловой баланс помесячно'!P49+'Тепловой баланс помесячно'!P58</f>
        <v>0</v>
      </c>
      <c r="O37" s="2068"/>
      <c r="P37" s="274"/>
      <c r="Q37" s="279"/>
    </row>
    <row r="38" spans="1:17" ht="18">
      <c r="A38" s="489"/>
      <c r="B38" s="490" t="s">
        <v>41</v>
      </c>
      <c r="C38" s="489" t="s">
        <v>28</v>
      </c>
      <c r="D38" s="343"/>
      <c r="E38" s="344"/>
      <c r="F38" s="271">
        <f t="shared" si="16"/>
        <v>0</v>
      </c>
      <c r="G38" s="341"/>
      <c r="H38" s="342"/>
      <c r="I38" s="2221">
        <f t="shared" si="17"/>
        <v>0</v>
      </c>
      <c r="J38" s="341"/>
      <c r="K38" s="354"/>
      <c r="L38" s="2203">
        <f>'Тепловой баланс помесячно'!N48+'Тепловой баланс помесячно'!N53+'Тепловой баланс помесячно'!N57</f>
        <v>0</v>
      </c>
      <c r="M38" s="274">
        <f>'Тепловой баланс помесячно'!O48+'Тепловой баланс помесячно'!O53+'Тепловой баланс помесячно'!O57</f>
        <v>0</v>
      </c>
      <c r="N38" s="275">
        <f>'Тепловой баланс помесячно'!P48+'Тепловой баланс помесячно'!P53+'Тепловой баланс помесячно'!P57</f>
        <v>0</v>
      </c>
      <c r="O38" s="2068"/>
      <c r="P38" s="274"/>
      <c r="Q38" s="279"/>
    </row>
    <row r="39" spans="1:17" ht="18">
      <c r="A39" s="496"/>
      <c r="B39" s="490" t="s">
        <v>43</v>
      </c>
      <c r="C39" s="489" t="s">
        <v>28</v>
      </c>
      <c r="D39" s="343"/>
      <c r="E39" s="344"/>
      <c r="F39" s="271">
        <f t="shared" si="16"/>
        <v>0</v>
      </c>
      <c r="G39" s="341"/>
      <c r="H39" s="342"/>
      <c r="I39" s="2221">
        <f t="shared" si="17"/>
        <v>0</v>
      </c>
      <c r="J39" s="341"/>
      <c r="K39" s="354"/>
      <c r="L39" s="2203">
        <f>'Тепловой баланс помесячно'!N41+'Тепловой баланс помесячно'!N45+'Тепловой баланс помесячно'!N50+'Тепловой баланс помесячно'!N54+'Тепловой баланс помесячно'!N59</f>
        <v>0</v>
      </c>
      <c r="M39" s="274">
        <f>'Тепловой баланс помесячно'!O41+'Тепловой баланс помесячно'!O45+'Тепловой баланс помесячно'!O50+'Тепловой баланс помесячно'!O54+'Тепловой баланс помесячно'!O59</f>
        <v>0</v>
      </c>
      <c r="N39" s="275">
        <f>'Тепловой баланс помесячно'!P41+'Тепловой баланс помесячно'!P45+'Тепловой баланс помесячно'!P50+'Тепловой баланс помесячно'!P54+'Тепловой баланс помесячно'!P59</f>
        <v>0</v>
      </c>
      <c r="O39" s="278"/>
      <c r="P39" s="274"/>
      <c r="Q39" s="279"/>
    </row>
    <row r="40" spans="1:17" ht="18.75" thickBot="1">
      <c r="A40" s="497"/>
      <c r="B40" s="498" t="s">
        <v>75</v>
      </c>
      <c r="C40" s="503" t="s">
        <v>28</v>
      </c>
      <c r="D40" s="348"/>
      <c r="E40" s="351"/>
      <c r="F40" s="293">
        <f t="shared" si="16"/>
        <v>0</v>
      </c>
      <c r="G40" s="355"/>
      <c r="H40" s="2214"/>
      <c r="I40" s="2222">
        <f t="shared" si="17"/>
        <v>0</v>
      </c>
      <c r="J40" s="355"/>
      <c r="K40" s="356"/>
      <c r="L40" s="2216">
        <f>'Тепловой баланс помесячно'!N42+'Тепловой баланс помесячно'!N46+'Тепловой баланс помесячно'!N51+'Тепловой баланс помесячно'!N55+'Тепловой баланс помесячно'!N60</f>
        <v>0</v>
      </c>
      <c r="M40" s="294">
        <f>'Тепловой баланс помесячно'!O42+'Тепловой баланс помесячно'!O46+'Тепловой баланс помесячно'!O51+'Тепловой баланс помесячно'!O55+'Тепловой баланс помесячно'!O60</f>
        <v>0</v>
      </c>
      <c r="N40" s="296">
        <f>'Тепловой баланс помесячно'!P42+'Тепловой баланс помесячно'!P46+'Тепловой баланс помесячно'!P51+'Тепловой баланс помесячно'!P55+'Тепловой баланс помесячно'!P60</f>
        <v>0</v>
      </c>
      <c r="O40" s="297"/>
      <c r="P40" s="294"/>
      <c r="Q40" s="295"/>
    </row>
    <row r="42" spans="1:16" ht="19.5" thickBot="1">
      <c r="A42" s="2648" t="s">
        <v>385</v>
      </c>
      <c r="B42" s="2648"/>
      <c r="H42" s="2101" t="s">
        <v>388</v>
      </c>
      <c r="I42" s="2187"/>
      <c r="J42" s="2187"/>
      <c r="K42" s="2187"/>
      <c r="O42" s="2591" t="s">
        <v>384</v>
      </c>
      <c r="P42" s="2591"/>
    </row>
    <row r="43" spans="1:17" ht="39" customHeight="1" thickBot="1">
      <c r="A43" s="514" t="s">
        <v>22</v>
      </c>
      <c r="B43" s="2656" t="s">
        <v>130</v>
      </c>
      <c r="C43" s="2657"/>
      <c r="D43" s="2654" t="s">
        <v>658</v>
      </c>
      <c r="E43" s="2655"/>
      <c r="H43" s="2630" t="s">
        <v>694</v>
      </c>
      <c r="I43" s="2631"/>
      <c r="J43" s="2631"/>
      <c r="K43" s="2631"/>
      <c r="L43" s="2632"/>
      <c r="M43" s="2632"/>
      <c r="N43" s="2632"/>
      <c r="O43" s="2621"/>
      <c r="P43" s="2622"/>
      <c r="Q43" s="2623"/>
    </row>
    <row r="44" spans="1:17" ht="36.75" customHeight="1">
      <c r="A44" s="515" t="s">
        <v>45</v>
      </c>
      <c r="B44" s="2658" t="s">
        <v>386</v>
      </c>
      <c r="C44" s="2659"/>
      <c r="D44" s="2652"/>
      <c r="E44" s="2653"/>
      <c r="H44" s="2633"/>
      <c r="I44" s="2634"/>
      <c r="J44" s="2634"/>
      <c r="K44" s="2634"/>
      <c r="L44" s="2634"/>
      <c r="M44" s="2634"/>
      <c r="N44" s="2634"/>
      <c r="O44" s="2624"/>
      <c r="P44" s="2625"/>
      <c r="Q44" s="2626"/>
    </row>
    <row r="45" spans="1:17" ht="18" customHeight="1">
      <c r="A45" s="516" t="s">
        <v>51</v>
      </c>
      <c r="B45" s="2611" t="s">
        <v>387</v>
      </c>
      <c r="C45" s="2612"/>
      <c r="D45" s="2592"/>
      <c r="E45" s="2593"/>
      <c r="H45" s="2633"/>
      <c r="I45" s="2634"/>
      <c r="J45" s="2634"/>
      <c r="K45" s="2634"/>
      <c r="L45" s="2634"/>
      <c r="M45" s="2634"/>
      <c r="N45" s="2634"/>
      <c r="O45" s="2624"/>
      <c r="P45" s="2625"/>
      <c r="Q45" s="2626"/>
    </row>
    <row r="46" spans="1:17" ht="72.75" customHeight="1">
      <c r="A46" s="516" t="s">
        <v>52</v>
      </c>
      <c r="B46" s="2611" t="s">
        <v>391</v>
      </c>
      <c r="C46" s="2612"/>
      <c r="D46" s="2592"/>
      <c r="E46" s="2593"/>
      <c r="H46" s="2633"/>
      <c r="I46" s="2634"/>
      <c r="J46" s="2634"/>
      <c r="K46" s="2634"/>
      <c r="L46" s="2634"/>
      <c r="M46" s="2634"/>
      <c r="N46" s="2634"/>
      <c r="O46" s="2624"/>
      <c r="P46" s="2625"/>
      <c r="Q46" s="2626"/>
    </row>
    <row r="47" spans="1:17" ht="18" customHeight="1">
      <c r="A47" s="516" t="s">
        <v>53</v>
      </c>
      <c r="B47" s="2611" t="s">
        <v>392</v>
      </c>
      <c r="C47" s="2612"/>
      <c r="D47" s="2592"/>
      <c r="E47" s="2593"/>
      <c r="H47" s="2633"/>
      <c r="I47" s="2634"/>
      <c r="J47" s="2634"/>
      <c r="K47" s="2634"/>
      <c r="L47" s="2634"/>
      <c r="M47" s="2634"/>
      <c r="N47" s="2634"/>
      <c r="O47" s="2624"/>
      <c r="P47" s="2625"/>
      <c r="Q47" s="2626"/>
    </row>
    <row r="48" spans="1:17" ht="18" customHeight="1">
      <c r="A48" s="516" t="s">
        <v>54</v>
      </c>
      <c r="B48" s="2611" t="s">
        <v>835</v>
      </c>
      <c r="C48" s="2612"/>
      <c r="D48" s="2592"/>
      <c r="E48" s="2593"/>
      <c r="H48" s="2633"/>
      <c r="I48" s="2634"/>
      <c r="J48" s="2634"/>
      <c r="K48" s="2634"/>
      <c r="L48" s="2634"/>
      <c r="M48" s="2634"/>
      <c r="N48" s="2634"/>
      <c r="O48" s="2624"/>
      <c r="P48" s="2625"/>
      <c r="Q48" s="2626"/>
    </row>
    <row r="49" spans="1:17" ht="18" customHeight="1">
      <c r="A49" s="516" t="s">
        <v>57</v>
      </c>
      <c r="B49" s="2611"/>
      <c r="C49" s="2612"/>
      <c r="D49" s="2592"/>
      <c r="E49" s="2593"/>
      <c r="H49" s="2633"/>
      <c r="I49" s="2634"/>
      <c r="J49" s="2634"/>
      <c r="K49" s="2634"/>
      <c r="L49" s="2634"/>
      <c r="M49" s="2634"/>
      <c r="N49" s="2634"/>
      <c r="O49" s="2624"/>
      <c r="P49" s="2625"/>
      <c r="Q49" s="2626"/>
    </row>
    <row r="50" spans="1:17" ht="18.75" customHeight="1" thickBot="1">
      <c r="A50" s="517" t="s">
        <v>389</v>
      </c>
      <c r="B50" s="2644"/>
      <c r="C50" s="2645"/>
      <c r="D50" s="2646"/>
      <c r="E50" s="2647"/>
      <c r="H50" s="2635"/>
      <c r="I50" s="2636"/>
      <c r="J50" s="2636"/>
      <c r="K50" s="2636"/>
      <c r="L50" s="2636"/>
      <c r="M50" s="2636"/>
      <c r="N50" s="2636"/>
      <c r="O50" s="2627"/>
      <c r="P50" s="2628"/>
      <c r="Q50" s="2629"/>
    </row>
    <row r="51" spans="15:17" ht="18.75" customHeight="1">
      <c r="O51" s="258"/>
      <c r="P51" s="258"/>
      <c r="Q51" s="258"/>
    </row>
    <row r="53" spans="2:14" ht="18">
      <c r="B53" s="2613" t="s">
        <v>121</v>
      </c>
      <c r="C53" s="2613"/>
      <c r="D53" s="2613"/>
      <c r="E53" s="2613"/>
      <c r="G53" s="2614"/>
      <c r="H53" s="2614"/>
      <c r="I53" s="2108"/>
      <c r="J53" s="2108"/>
      <c r="K53" s="2108"/>
      <c r="L53" s="2614"/>
      <c r="M53" s="2614"/>
      <c r="N53" s="2614"/>
    </row>
    <row r="54" spans="13:14" ht="18">
      <c r="M54" s="2643" t="s">
        <v>178</v>
      </c>
      <c r="N54" s="2643"/>
    </row>
  </sheetData>
  <sheetProtection insertColumns="0" insertRows="0"/>
  <mergeCells count="39">
    <mergeCell ref="M54:N54"/>
    <mergeCell ref="B49:C49"/>
    <mergeCell ref="B50:C50"/>
    <mergeCell ref="D50:E50"/>
    <mergeCell ref="D49:E49"/>
    <mergeCell ref="A42:B42"/>
    <mergeCell ref="D46:E46"/>
    <mergeCell ref="D45:E45"/>
    <mergeCell ref="D44:E44"/>
    <mergeCell ref="D43:E43"/>
    <mergeCell ref="O3:Q3"/>
    <mergeCell ref="O4:Q4"/>
    <mergeCell ref="O43:Q50"/>
    <mergeCell ref="H43:N50"/>
    <mergeCell ref="D3:H3"/>
    <mergeCell ref="L4:N4"/>
    <mergeCell ref="A6:N6"/>
    <mergeCell ref="B43:C43"/>
    <mergeCell ref="B44:C44"/>
    <mergeCell ref="B45:C45"/>
    <mergeCell ref="F4:H4"/>
    <mergeCell ref="I3:K4"/>
    <mergeCell ref="L3:N3"/>
    <mergeCell ref="B47:C47"/>
    <mergeCell ref="B48:C48"/>
    <mergeCell ref="B53:E53"/>
    <mergeCell ref="G53:H53"/>
    <mergeCell ref="L53:N53"/>
    <mergeCell ref="B46:C46"/>
    <mergeCell ref="O42:P42"/>
    <mergeCell ref="D48:E48"/>
    <mergeCell ref="D47:E47"/>
    <mergeCell ref="A2:N2"/>
    <mergeCell ref="A1:N1"/>
    <mergeCell ref="A3:A5"/>
    <mergeCell ref="B3:B5"/>
    <mergeCell ref="C3:C5"/>
    <mergeCell ref="D4:D5"/>
    <mergeCell ref="E4:E5"/>
  </mergeCells>
  <printOptions horizontalCentered="1"/>
  <pageMargins left="0.7874015748031497" right="0.3937007874015748" top="0.5905511811023623" bottom="0.3937007874015748" header="0" footer="0"/>
  <pageSetup fitToHeight="1" fitToWidth="1" horizontalDpi="600" verticalDpi="600" orientation="landscape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8"/>
  <sheetViews>
    <sheetView view="pageBreakPreview" zoomScale="115" zoomScaleNormal="73" zoomScaleSheetLayoutView="115" zoomScalePageLayoutView="0" workbookViewId="0" topLeftCell="A1">
      <selection activeCell="S10" sqref="S10"/>
    </sheetView>
  </sheetViews>
  <sheetFormatPr defaultColWidth="9.140625" defaultRowHeight="12.75"/>
  <cols>
    <col min="1" max="1" width="4.421875" style="0" customWidth="1"/>
    <col min="2" max="2" width="30.421875" style="0" customWidth="1"/>
    <col min="3" max="3" width="15.140625" style="0" customWidth="1"/>
    <col min="4" max="4" width="12.7109375" style="0" customWidth="1"/>
    <col min="5" max="5" width="19.00390625" style="0" customWidth="1"/>
    <col min="6" max="6" width="15.140625" style="0" customWidth="1"/>
    <col min="7" max="7" width="13.421875" style="0" hidden="1" customWidth="1"/>
    <col min="8" max="8" width="19.00390625" style="0" hidden="1" customWidth="1"/>
    <col min="9" max="9" width="16.7109375" style="0" hidden="1" customWidth="1"/>
  </cols>
  <sheetData>
    <row r="1" spans="1:6" ht="22.5" customHeight="1">
      <c r="A1" s="2671">
        <f>'СВОД 2025'!A1</f>
        <v>0</v>
      </c>
      <c r="B1" s="2671"/>
      <c r="C1" s="2671"/>
      <c r="D1" s="2671"/>
      <c r="E1" s="2671"/>
      <c r="F1" s="2671"/>
    </row>
    <row r="2" spans="1:6" ht="22.5" customHeight="1">
      <c r="A2" s="2675" t="s">
        <v>370</v>
      </c>
      <c r="B2" s="2675"/>
      <c r="C2" s="2675"/>
      <c r="D2" s="2675"/>
      <c r="E2" s="2675"/>
      <c r="F2" s="2675"/>
    </row>
    <row r="3" spans="1:6" ht="16.5" thickBot="1">
      <c r="A3" s="1372"/>
      <c r="B3" s="1372"/>
      <c r="C3" s="1372"/>
      <c r="D3" s="1372"/>
      <c r="E3" s="1372"/>
      <c r="F3" s="1372"/>
    </row>
    <row r="4" spans="1:9" ht="15.75">
      <c r="A4" s="2666" t="s">
        <v>166</v>
      </c>
      <c r="B4" s="2672" t="s">
        <v>130</v>
      </c>
      <c r="C4" s="2666" t="s">
        <v>24</v>
      </c>
      <c r="D4" s="2668" t="s">
        <v>837</v>
      </c>
      <c r="E4" s="2669"/>
      <c r="F4" s="2670"/>
      <c r="G4" s="2660" t="s">
        <v>838</v>
      </c>
      <c r="H4" s="2661"/>
      <c r="I4" s="2662"/>
    </row>
    <row r="5" spans="1:9" ht="19.5" customHeight="1" thickBot="1">
      <c r="A5" s="2667"/>
      <c r="B5" s="2673"/>
      <c r="C5" s="2674"/>
      <c r="D5" s="1639" t="s">
        <v>25</v>
      </c>
      <c r="E5" s="2067" t="s">
        <v>463</v>
      </c>
      <c r="F5" s="1640" t="s">
        <v>26</v>
      </c>
      <c r="G5" s="2064" t="s">
        <v>25</v>
      </c>
      <c r="H5" s="2065" t="s">
        <v>463</v>
      </c>
      <c r="I5" s="2066" t="s">
        <v>26</v>
      </c>
    </row>
    <row r="6" spans="1:9" ht="63">
      <c r="A6" s="1641" t="s">
        <v>45</v>
      </c>
      <c r="B6" s="1642" t="s">
        <v>840</v>
      </c>
      <c r="C6" s="1641" t="s">
        <v>46</v>
      </c>
      <c r="D6" s="1643">
        <f>E6+F6</f>
        <v>0</v>
      </c>
      <c r="E6" s="1644"/>
      <c r="F6" s="1645"/>
      <c r="G6" s="1352">
        <f>H6+I6</f>
        <v>0</v>
      </c>
      <c r="H6" s="1353">
        <f>E6</f>
        <v>0</v>
      </c>
      <c r="I6" s="1354">
        <f>F6</f>
        <v>0</v>
      </c>
    </row>
    <row r="7" spans="1:9" ht="31.5">
      <c r="A7" s="1646" t="s">
        <v>51</v>
      </c>
      <c r="B7" s="1647" t="s">
        <v>841</v>
      </c>
      <c r="C7" s="1648" t="s">
        <v>31</v>
      </c>
      <c r="D7" s="2663">
        <v>0.042</v>
      </c>
      <c r="E7" s="2664"/>
      <c r="F7" s="2664"/>
      <c r="G7" s="2663">
        <v>0.042</v>
      </c>
      <c r="H7" s="2664"/>
      <c r="I7" s="2664"/>
    </row>
    <row r="8" spans="1:9" ht="31.5">
      <c r="A8" s="1646" t="s">
        <v>52</v>
      </c>
      <c r="B8" s="1647" t="s">
        <v>842</v>
      </c>
      <c r="C8" s="1648" t="s">
        <v>31</v>
      </c>
      <c r="D8" s="1649"/>
      <c r="E8" s="1650"/>
      <c r="F8" s="1651"/>
      <c r="G8" s="1355"/>
      <c r="H8" s="1356">
        <f>E8</f>
        <v>0</v>
      </c>
      <c r="I8" s="1357">
        <f>F8</f>
        <v>0</v>
      </c>
    </row>
    <row r="9" spans="1:9" ht="31.5">
      <c r="A9" s="2676" t="s">
        <v>53</v>
      </c>
      <c r="B9" s="1652" t="s">
        <v>165</v>
      </c>
      <c r="C9" s="1648"/>
      <c r="D9" s="1649" t="e">
        <f aca="true" t="shared" si="0" ref="D9:I9">(D11-D10)/D10</f>
        <v>#DIV/0!</v>
      </c>
      <c r="E9" s="1650" t="e">
        <f t="shared" si="0"/>
        <v>#DIV/0!</v>
      </c>
      <c r="F9" s="1651" t="e">
        <f>(F11-F10)/F10</f>
        <v>#DIV/0!</v>
      </c>
      <c r="G9" s="1355" t="e">
        <f t="shared" si="0"/>
        <v>#DIV/0!</v>
      </c>
      <c r="H9" s="1356" t="e">
        <f t="shared" si="0"/>
        <v>#DIV/0!</v>
      </c>
      <c r="I9" s="1358" t="e">
        <f t="shared" si="0"/>
        <v>#DIV/0!</v>
      </c>
    </row>
    <row r="10" spans="1:9" ht="31.5">
      <c r="A10" s="2676"/>
      <c r="B10" s="1652" t="s">
        <v>797</v>
      </c>
      <c r="C10" s="1648"/>
      <c r="D10" s="1649">
        <f>E10+F10</f>
        <v>0</v>
      </c>
      <c r="E10" s="1650"/>
      <c r="F10" s="1651"/>
      <c r="G10" s="1355">
        <f>H10+I10</f>
        <v>0</v>
      </c>
      <c r="H10" s="1356">
        <f>E10</f>
        <v>0</v>
      </c>
      <c r="I10" s="1357">
        <f>F10</f>
        <v>0</v>
      </c>
    </row>
    <row r="11" spans="1:9" ht="32.25" thickBot="1">
      <c r="A11" s="2677"/>
      <c r="B11" s="1654" t="s">
        <v>843</v>
      </c>
      <c r="C11" s="1653"/>
      <c r="D11" s="1655">
        <f>E11+F11</f>
        <v>0</v>
      </c>
      <c r="E11" s="1656"/>
      <c r="F11" s="1657"/>
      <c r="G11" s="1359">
        <f>H11+I11</f>
        <v>0</v>
      </c>
      <c r="H11" s="1356">
        <f>E11</f>
        <v>0</v>
      </c>
      <c r="I11" s="1357">
        <f>F11</f>
        <v>0</v>
      </c>
    </row>
    <row r="12" spans="1:9" s="72" customFormat="1" ht="48" thickBot="1">
      <c r="A12" s="1658" t="s">
        <v>54</v>
      </c>
      <c r="B12" s="1659" t="s">
        <v>839</v>
      </c>
      <c r="C12" s="1660" t="s">
        <v>46</v>
      </c>
      <c r="D12" s="1661" t="e">
        <f>E12+F12</f>
        <v>#DIV/0!</v>
      </c>
      <c r="E12" s="1662" t="e">
        <f>E6*(1-E8/100%)*(1+D7)*(1+0.75*E9)</f>
        <v>#DIV/0!</v>
      </c>
      <c r="F12" s="1663" t="e">
        <f>F6*(1-F8/100%)*(1+E7)*(1+0.75*F9)</f>
        <v>#DIV/0!</v>
      </c>
      <c r="G12" s="1360" t="e">
        <f>H12+I12</f>
        <v>#DIV/0!</v>
      </c>
      <c r="H12" s="1361" t="e">
        <f>H6*(1-H8/100%)*(1+G7)*(1+0.75*H9)</f>
        <v>#DIV/0!</v>
      </c>
      <c r="I12" s="1362" t="e">
        <f>I6*(1-I8/100%)*(1+H7)*(1+0.75*I9)</f>
        <v>#DIV/0!</v>
      </c>
    </row>
    <row r="13" spans="1:6" s="72" customFormat="1" ht="15.75">
      <c r="A13" s="1664"/>
      <c r="B13" s="1664"/>
      <c r="C13" s="1664"/>
      <c r="D13" s="1664"/>
      <c r="E13" s="1664"/>
      <c r="F13" s="1664"/>
    </row>
    <row r="14" spans="1:7" ht="18" customHeight="1">
      <c r="A14" s="1372"/>
      <c r="B14" s="1665" t="s">
        <v>121</v>
      </c>
      <c r="C14" s="2665"/>
      <c r="D14" s="2665"/>
      <c r="E14" s="1664"/>
      <c r="F14" s="1373"/>
      <c r="G14" s="72"/>
    </row>
    <row r="15" spans="1:7" ht="15.75">
      <c r="A15" s="1372"/>
      <c r="B15" s="1636"/>
      <c r="C15" s="1372"/>
      <c r="D15" s="1664"/>
      <c r="E15" s="1664"/>
      <c r="F15" s="1666" t="s">
        <v>720</v>
      </c>
      <c r="G15" s="1363"/>
    </row>
    <row r="16" spans="1:7" ht="15.75">
      <c r="A16" s="1372"/>
      <c r="B16" s="1372"/>
      <c r="C16" s="1372"/>
      <c r="D16" s="1664"/>
      <c r="E16" s="1664"/>
      <c r="F16" s="1664"/>
      <c r="G16" s="72"/>
    </row>
    <row r="17" spans="1:6" ht="15.75">
      <c r="A17" s="1372"/>
      <c r="B17" s="1372"/>
      <c r="C17" s="1372"/>
      <c r="D17" s="1664"/>
      <c r="E17" s="1664"/>
      <c r="F17" s="1664"/>
    </row>
    <row r="18" spans="1:6" ht="15.75">
      <c r="A18" s="1372"/>
      <c r="B18" s="1372"/>
      <c r="C18" s="1372"/>
      <c r="D18" s="1372"/>
      <c r="E18" s="1372"/>
      <c r="F18" s="1372"/>
    </row>
  </sheetData>
  <sheetProtection formatCells="0" deleteColumns="0" deleteRows="0"/>
  <mergeCells count="11">
    <mergeCell ref="A9:A11"/>
    <mergeCell ref="G4:I4"/>
    <mergeCell ref="G7:I7"/>
    <mergeCell ref="C14:D14"/>
    <mergeCell ref="A4:A5"/>
    <mergeCell ref="D4:F4"/>
    <mergeCell ref="A1:F1"/>
    <mergeCell ref="B4:B5"/>
    <mergeCell ref="C4:C5"/>
    <mergeCell ref="A2:F2"/>
    <mergeCell ref="D7:F7"/>
  </mergeCells>
  <printOptions horizontalCentered="1"/>
  <pageMargins left="0.7086614173228347" right="0.3937007874015748" top="0.7480314960629921" bottom="0.7480314960629921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IV54"/>
  <sheetViews>
    <sheetView view="pageBreakPreview" zoomScale="70" zoomScaleNormal="90" zoomScaleSheetLayoutView="70" zoomScalePageLayoutView="0" workbookViewId="0" topLeftCell="A19">
      <selection activeCell="Q11" sqref="Q11"/>
    </sheetView>
  </sheetViews>
  <sheetFormatPr defaultColWidth="9.140625" defaultRowHeight="12.75"/>
  <cols>
    <col min="1" max="1" width="36.421875" style="0" customWidth="1"/>
    <col min="2" max="2" width="12.8515625" style="0" customWidth="1"/>
    <col min="3" max="8" width="15.8515625" style="0" customWidth="1"/>
    <col min="9" max="10" width="16.00390625" style="0" customWidth="1"/>
    <col min="11" max="11" width="11.140625" style="0" customWidth="1"/>
    <col min="12" max="12" width="14.57421875" style="0" customWidth="1"/>
    <col min="13" max="13" width="18.8515625" style="0" customWidth="1"/>
    <col min="14" max="14" width="17.421875" style="0" customWidth="1"/>
    <col min="15" max="15" width="15.28125" style="0" customWidth="1"/>
    <col min="17" max="17" width="15.8515625" style="0" customWidth="1"/>
    <col min="18" max="18" width="18.00390625" style="0" customWidth="1"/>
    <col min="23" max="23" width="11.421875" style="0" bestFit="1" customWidth="1"/>
  </cols>
  <sheetData>
    <row r="1" spans="1:14" ht="12.75">
      <c r="A1" s="2521">
        <f>Анкета!A5</f>
        <v>0</v>
      </c>
      <c r="B1" s="2521"/>
      <c r="C1" s="2521"/>
      <c r="D1" s="2521"/>
      <c r="E1" s="2521"/>
      <c r="F1" s="2521"/>
      <c r="G1" s="2521"/>
      <c r="H1" s="2521"/>
      <c r="I1" s="2521"/>
      <c r="J1" s="2521"/>
      <c r="K1" s="2521"/>
      <c r="L1" s="2521"/>
      <c r="M1" s="2521"/>
      <c r="N1" s="2521"/>
    </row>
    <row r="2" spans="1:14" ht="15.75" customHeight="1">
      <c r="A2" s="2671" t="str">
        <f>'ОПЕРАЦИОННЫЕ РАСХОДЫ ВСЕГО'!A2:F2</f>
        <v>Операционные (подконтрольные) расходы</v>
      </c>
      <c r="B2" s="2671"/>
      <c r="C2" s="2671"/>
      <c r="D2" s="2671"/>
      <c r="E2" s="2671"/>
      <c r="F2" s="2671"/>
      <c r="G2" s="2671"/>
      <c r="H2" s="2671"/>
      <c r="I2" s="2671"/>
      <c r="J2" s="2671"/>
      <c r="K2" s="2671"/>
      <c r="L2" s="2671"/>
      <c r="M2" s="2671"/>
      <c r="N2" s="2671"/>
    </row>
    <row r="3" spans="1:14" ht="15.75">
      <c r="A3" s="1372"/>
      <c r="B3" s="1372"/>
      <c r="C3" s="1372"/>
      <c r="D3" s="1372"/>
      <c r="E3" s="1372"/>
      <c r="F3" s="1372"/>
      <c r="G3" s="1372"/>
      <c r="H3" s="1372"/>
      <c r="I3" s="1372"/>
      <c r="J3" s="1372"/>
      <c r="K3" s="1372"/>
      <c r="L3" s="1372"/>
      <c r="M3" s="1372"/>
      <c r="N3" s="1372"/>
    </row>
    <row r="4" spans="1:256" ht="16.5" thickBot="1">
      <c r="A4" s="1509"/>
      <c r="B4" s="1510"/>
      <c r="C4" s="1511"/>
      <c r="D4" s="1511"/>
      <c r="E4" s="1511"/>
      <c r="F4" s="1511"/>
      <c r="G4" s="1511"/>
      <c r="H4" s="1511"/>
      <c r="I4" s="1512"/>
      <c r="J4" s="1512"/>
      <c r="K4" s="1512"/>
      <c r="L4" s="1512"/>
      <c r="M4" s="1512"/>
      <c r="N4" s="1512"/>
      <c r="O4" s="1312"/>
      <c r="P4" s="1312"/>
      <c r="Q4" s="1312"/>
      <c r="R4" s="1312"/>
      <c r="S4" s="1312"/>
      <c r="T4" s="1312"/>
      <c r="U4" s="1312"/>
      <c r="V4" s="1312"/>
      <c r="W4" s="1312"/>
      <c r="X4" s="1312"/>
      <c r="Y4" s="1312"/>
      <c r="Z4" s="1312"/>
      <c r="AA4" s="1312"/>
      <c r="AB4" s="1312"/>
      <c r="AC4" s="1312"/>
      <c r="AD4" s="1312"/>
      <c r="AE4" s="1312"/>
      <c r="AF4" s="1312"/>
      <c r="AG4" s="1312"/>
      <c r="AH4" s="1312"/>
      <c r="AI4" s="1312"/>
      <c r="AJ4" s="1312"/>
      <c r="AK4" s="1312"/>
      <c r="AL4" s="1312"/>
      <c r="AM4" s="1312"/>
      <c r="AN4" s="1312"/>
      <c r="AO4" s="1312"/>
      <c r="AP4" s="1312"/>
      <c r="AQ4" s="1312"/>
      <c r="AR4" s="1312"/>
      <c r="AS4" s="1312"/>
      <c r="AT4" s="1312"/>
      <c r="AU4" s="1312"/>
      <c r="AV4" s="1312"/>
      <c r="AW4" s="1312"/>
      <c r="AX4" s="1312"/>
      <c r="AY4" s="1312"/>
      <c r="AZ4" s="1312"/>
      <c r="BA4" s="1312"/>
      <c r="BB4" s="1312"/>
      <c r="BC4" s="1312"/>
      <c r="BD4" s="1312"/>
      <c r="BE4" s="1312"/>
      <c r="BF4" s="1312"/>
      <c r="BG4" s="1312"/>
      <c r="BH4" s="1312"/>
      <c r="BI4" s="1312"/>
      <c r="BJ4" s="1312"/>
      <c r="BK4" s="1312"/>
      <c r="BL4" s="1312"/>
      <c r="BM4" s="1312"/>
      <c r="BN4" s="1312"/>
      <c r="BO4" s="1312"/>
      <c r="BP4" s="1312"/>
      <c r="BQ4" s="1312"/>
      <c r="BR4" s="1312"/>
      <c r="BS4" s="1312"/>
      <c r="BT4" s="1312"/>
      <c r="BU4" s="1312"/>
      <c r="BV4" s="1312"/>
      <c r="BW4" s="1312"/>
      <c r="BX4" s="1312"/>
      <c r="BY4" s="1312"/>
      <c r="BZ4" s="1312"/>
      <c r="CA4" s="1312"/>
      <c r="CB4" s="1312"/>
      <c r="CC4" s="1312"/>
      <c r="CD4" s="1312"/>
      <c r="CE4" s="1312"/>
      <c r="CF4" s="1312"/>
      <c r="CG4" s="1312"/>
      <c r="CH4" s="1312"/>
      <c r="CI4" s="1312"/>
      <c r="CJ4" s="1312"/>
      <c r="CK4" s="1312"/>
      <c r="CL4" s="1312"/>
      <c r="CM4" s="1312"/>
      <c r="CN4" s="1312"/>
      <c r="CO4" s="1312"/>
      <c r="CP4" s="1312"/>
      <c r="CQ4" s="1312"/>
      <c r="CR4" s="1312"/>
      <c r="CS4" s="1312"/>
      <c r="CT4" s="1312"/>
      <c r="CU4" s="1312"/>
      <c r="CV4" s="1312"/>
      <c r="CW4" s="1312"/>
      <c r="CX4" s="1312"/>
      <c r="CY4" s="1312"/>
      <c r="CZ4" s="1312"/>
      <c r="DA4" s="1312"/>
      <c r="DB4" s="1312"/>
      <c r="DC4" s="1312"/>
      <c r="DD4" s="1312"/>
      <c r="DE4" s="1312"/>
      <c r="DF4" s="1312"/>
      <c r="DG4" s="1312"/>
      <c r="DH4" s="1312"/>
      <c r="DI4" s="1312"/>
      <c r="DJ4" s="1312"/>
      <c r="DK4" s="1312"/>
      <c r="DL4" s="1312"/>
      <c r="DM4" s="1312"/>
      <c r="DN4" s="1312"/>
      <c r="DO4" s="1312"/>
      <c r="DP4" s="1312"/>
      <c r="DQ4" s="1312"/>
      <c r="DR4" s="1312"/>
      <c r="DS4" s="1312"/>
      <c r="DT4" s="1312"/>
      <c r="DU4" s="1312"/>
      <c r="DV4" s="1312"/>
      <c r="DW4" s="1312"/>
      <c r="DX4" s="1312"/>
      <c r="DY4" s="1312"/>
      <c r="DZ4" s="1312"/>
      <c r="EA4" s="1312"/>
      <c r="EB4" s="1312"/>
      <c r="EC4" s="1312"/>
      <c r="ED4" s="1312"/>
      <c r="EE4" s="1312"/>
      <c r="EF4" s="1312"/>
      <c r="EG4" s="1312"/>
      <c r="EH4" s="1312"/>
      <c r="EI4" s="1312"/>
      <c r="EJ4" s="1312"/>
      <c r="EK4" s="1312"/>
      <c r="EL4" s="1312"/>
      <c r="EM4" s="1312"/>
      <c r="EN4" s="1312"/>
      <c r="EO4" s="1312"/>
      <c r="EP4" s="1312"/>
      <c r="EQ4" s="1312"/>
      <c r="ER4" s="1312"/>
      <c r="ES4" s="1312"/>
      <c r="ET4" s="1312"/>
      <c r="EU4" s="1312"/>
      <c r="EV4" s="1312"/>
      <c r="EW4" s="1312"/>
      <c r="EX4" s="1312"/>
      <c r="EY4" s="1312"/>
      <c r="EZ4" s="1312"/>
      <c r="FA4" s="1312"/>
      <c r="FB4" s="1312"/>
      <c r="FC4" s="1312"/>
      <c r="FD4" s="1312"/>
      <c r="FE4" s="1312"/>
      <c r="FF4" s="1312"/>
      <c r="FG4" s="1312"/>
      <c r="FH4" s="1312"/>
      <c r="FI4" s="1312"/>
      <c r="FJ4" s="1312"/>
      <c r="FK4" s="1312"/>
      <c r="FL4" s="1312"/>
      <c r="FM4" s="1312"/>
      <c r="FN4" s="1312"/>
      <c r="FO4" s="1312"/>
      <c r="FP4" s="1312"/>
      <c r="FQ4" s="1312"/>
      <c r="FR4" s="1312"/>
      <c r="FS4" s="1312"/>
      <c r="FT4" s="1312"/>
      <c r="FU4" s="1312"/>
      <c r="FV4" s="1312"/>
      <c r="FW4" s="1312"/>
      <c r="FX4" s="1312"/>
      <c r="FY4" s="1312"/>
      <c r="FZ4" s="1312"/>
      <c r="GA4" s="1312"/>
      <c r="GB4" s="1312"/>
      <c r="GC4" s="1312"/>
      <c r="GD4" s="1312"/>
      <c r="GE4" s="1312"/>
      <c r="GF4" s="1312"/>
      <c r="GG4" s="1312"/>
      <c r="GH4" s="1312"/>
      <c r="GI4" s="1312"/>
      <c r="GJ4" s="1312"/>
      <c r="GK4" s="1312"/>
      <c r="GL4" s="1312"/>
      <c r="GM4" s="1312"/>
      <c r="GN4" s="1312"/>
      <c r="GO4" s="1312"/>
      <c r="GP4" s="1312"/>
      <c r="GQ4" s="1312"/>
      <c r="GR4" s="1312"/>
      <c r="GS4" s="1312"/>
      <c r="GT4" s="1312"/>
      <c r="GU4" s="1312"/>
      <c r="GV4" s="1312"/>
      <c r="GW4" s="1312"/>
      <c r="GX4" s="1312"/>
      <c r="GY4" s="1312"/>
      <c r="GZ4" s="1312"/>
      <c r="HA4" s="1312"/>
      <c r="HB4" s="1312"/>
      <c r="HC4" s="1312"/>
      <c r="HD4" s="1312"/>
      <c r="HE4" s="1312"/>
      <c r="HF4" s="1312"/>
      <c r="HG4" s="1312"/>
      <c r="HH4" s="1312"/>
      <c r="HI4" s="1312"/>
      <c r="HJ4" s="1312"/>
      <c r="HK4" s="1312"/>
      <c r="HL4" s="1312"/>
      <c r="HM4" s="1312"/>
      <c r="HN4" s="1312"/>
      <c r="HO4" s="1312"/>
      <c r="HP4" s="1312"/>
      <c r="HQ4" s="1312"/>
      <c r="HR4" s="1312"/>
      <c r="HS4" s="1312"/>
      <c r="HT4" s="1312"/>
      <c r="HU4" s="1312"/>
      <c r="HV4" s="1312"/>
      <c r="HW4" s="1312"/>
      <c r="HX4" s="1312"/>
      <c r="HY4" s="1312"/>
      <c r="HZ4" s="1312"/>
      <c r="IA4" s="1312"/>
      <c r="IB4" s="1312"/>
      <c r="IC4" s="1312"/>
      <c r="ID4" s="1312"/>
      <c r="IE4" s="1312"/>
      <c r="IF4" s="1312"/>
      <c r="IG4" s="1312"/>
      <c r="IH4" s="1312"/>
      <c r="II4" s="1312"/>
      <c r="IJ4" s="1312"/>
      <c r="IK4" s="1312"/>
      <c r="IL4" s="1312"/>
      <c r="IM4" s="1312"/>
      <c r="IN4" s="1312"/>
      <c r="IO4" s="1312"/>
      <c r="IP4" s="1312"/>
      <c r="IQ4" s="1312"/>
      <c r="IR4" s="1312"/>
      <c r="IS4" s="1312"/>
      <c r="IT4" s="1312"/>
      <c r="IU4" s="1312"/>
      <c r="IV4" s="1312"/>
    </row>
    <row r="5" spans="1:256" ht="26.25" customHeight="1">
      <c r="A5" s="2688" t="s">
        <v>23</v>
      </c>
      <c r="B5" s="2690" t="s">
        <v>24</v>
      </c>
      <c r="C5" s="2678" t="s">
        <v>844</v>
      </c>
      <c r="D5" s="2679"/>
      <c r="E5" s="2680"/>
      <c r="F5" s="2690" t="s">
        <v>854</v>
      </c>
      <c r="G5" s="2693"/>
      <c r="H5" s="2694"/>
      <c r="I5" s="2668" t="s">
        <v>837</v>
      </c>
      <c r="J5" s="2669"/>
      <c r="K5" s="2692"/>
      <c r="L5" s="2678" t="s">
        <v>838</v>
      </c>
      <c r="M5" s="2679"/>
      <c r="N5" s="2680"/>
      <c r="O5" s="1312"/>
      <c r="P5" s="1312"/>
      <c r="Q5" s="1312"/>
      <c r="R5" s="1312"/>
      <c r="S5" s="1312"/>
      <c r="T5" s="1312"/>
      <c r="U5" s="1312"/>
      <c r="V5" s="1312"/>
      <c r="W5" s="1312"/>
      <c r="X5" s="1312"/>
      <c r="Y5" s="1312"/>
      <c r="Z5" s="1312"/>
      <c r="AA5" s="1312"/>
      <c r="AB5" s="1312"/>
      <c r="AC5" s="1312"/>
      <c r="AD5" s="1312"/>
      <c r="AE5" s="1312"/>
      <c r="AF5" s="1312"/>
      <c r="AG5" s="1312"/>
      <c r="AH5" s="1312"/>
      <c r="AI5" s="1312"/>
      <c r="AJ5" s="1312"/>
      <c r="AK5" s="1312"/>
      <c r="AL5" s="1312"/>
      <c r="AM5" s="1312"/>
      <c r="AN5" s="1312"/>
      <c r="AO5" s="1312"/>
      <c r="AP5" s="1312"/>
      <c r="AQ5" s="1312"/>
      <c r="AR5" s="1312"/>
      <c r="AS5" s="1312"/>
      <c r="AT5" s="1312"/>
      <c r="AU5" s="1312"/>
      <c r="AV5" s="1312"/>
      <c r="AW5" s="1312"/>
      <c r="AX5" s="1312"/>
      <c r="AY5" s="1312"/>
      <c r="AZ5" s="1312"/>
      <c r="BA5" s="1312"/>
      <c r="BB5" s="1312"/>
      <c r="BC5" s="1312"/>
      <c r="BD5" s="1312"/>
      <c r="BE5" s="1312"/>
      <c r="BF5" s="1312"/>
      <c r="BG5" s="1312"/>
      <c r="BH5" s="1312"/>
      <c r="BI5" s="1312"/>
      <c r="BJ5" s="1312"/>
      <c r="BK5" s="1312"/>
      <c r="BL5" s="1312"/>
      <c r="BM5" s="1312"/>
      <c r="BN5" s="1312"/>
      <c r="BO5" s="1312"/>
      <c r="BP5" s="1312"/>
      <c r="BQ5" s="1312"/>
      <c r="BR5" s="1312"/>
      <c r="BS5" s="1312"/>
      <c r="BT5" s="1312"/>
      <c r="BU5" s="1312"/>
      <c r="BV5" s="1312"/>
      <c r="BW5" s="1312"/>
      <c r="BX5" s="1312"/>
      <c r="BY5" s="1312"/>
      <c r="BZ5" s="1312"/>
      <c r="CA5" s="1312"/>
      <c r="CB5" s="1312"/>
      <c r="CC5" s="1312"/>
      <c r="CD5" s="1312"/>
      <c r="CE5" s="1312"/>
      <c r="CF5" s="1312"/>
      <c r="CG5" s="1312"/>
      <c r="CH5" s="1312"/>
      <c r="CI5" s="1312"/>
      <c r="CJ5" s="1312"/>
      <c r="CK5" s="1312"/>
      <c r="CL5" s="1312"/>
      <c r="CM5" s="1312"/>
      <c r="CN5" s="1312"/>
      <c r="CO5" s="1312"/>
      <c r="CP5" s="1312"/>
      <c r="CQ5" s="1312"/>
      <c r="CR5" s="1312"/>
      <c r="CS5" s="1312"/>
      <c r="CT5" s="1312"/>
      <c r="CU5" s="1312"/>
      <c r="CV5" s="1312"/>
      <c r="CW5" s="1312"/>
      <c r="CX5" s="1312"/>
      <c r="CY5" s="1312"/>
      <c r="CZ5" s="1312"/>
      <c r="DA5" s="1312"/>
      <c r="DB5" s="1312"/>
      <c r="DC5" s="1312"/>
      <c r="DD5" s="1312"/>
      <c r="DE5" s="1312"/>
      <c r="DF5" s="1312"/>
      <c r="DG5" s="1312"/>
      <c r="DH5" s="1312"/>
      <c r="DI5" s="1312"/>
      <c r="DJ5" s="1312"/>
      <c r="DK5" s="1312"/>
      <c r="DL5" s="1312"/>
      <c r="DM5" s="1312"/>
      <c r="DN5" s="1312"/>
      <c r="DO5" s="1312"/>
      <c r="DP5" s="1312"/>
      <c r="DQ5" s="1312"/>
      <c r="DR5" s="1312"/>
      <c r="DS5" s="1312"/>
      <c r="DT5" s="1312"/>
      <c r="DU5" s="1312"/>
      <c r="DV5" s="1312"/>
      <c r="DW5" s="1312"/>
      <c r="DX5" s="1312"/>
      <c r="DY5" s="1312"/>
      <c r="DZ5" s="1312"/>
      <c r="EA5" s="1312"/>
      <c r="EB5" s="1312"/>
      <c r="EC5" s="1312"/>
      <c r="ED5" s="1312"/>
      <c r="EE5" s="1312"/>
      <c r="EF5" s="1312"/>
      <c r="EG5" s="1312"/>
      <c r="EH5" s="1312"/>
      <c r="EI5" s="1312"/>
      <c r="EJ5" s="1312"/>
      <c r="EK5" s="1312"/>
      <c r="EL5" s="1312"/>
      <c r="EM5" s="1312"/>
      <c r="EN5" s="1312"/>
      <c r="EO5" s="1312"/>
      <c r="EP5" s="1312"/>
      <c r="EQ5" s="1312"/>
      <c r="ER5" s="1312"/>
      <c r="ES5" s="1312"/>
      <c r="ET5" s="1312"/>
      <c r="EU5" s="1312"/>
      <c r="EV5" s="1312"/>
      <c r="EW5" s="1312"/>
      <c r="EX5" s="1312"/>
      <c r="EY5" s="1312"/>
      <c r="EZ5" s="1312"/>
      <c r="FA5" s="1312"/>
      <c r="FB5" s="1312"/>
      <c r="FC5" s="1312"/>
      <c r="FD5" s="1312"/>
      <c r="FE5" s="1312"/>
      <c r="FF5" s="1312"/>
      <c r="FG5" s="1312"/>
      <c r="FH5" s="1312"/>
      <c r="FI5" s="1312"/>
      <c r="FJ5" s="1312"/>
      <c r="FK5" s="1312"/>
      <c r="FL5" s="1312"/>
      <c r="FM5" s="1312"/>
      <c r="FN5" s="1312"/>
      <c r="FO5" s="1312"/>
      <c r="FP5" s="1312"/>
      <c r="FQ5" s="1312"/>
      <c r="FR5" s="1312"/>
      <c r="FS5" s="1312"/>
      <c r="FT5" s="1312"/>
      <c r="FU5" s="1312"/>
      <c r="FV5" s="1312"/>
      <c r="FW5" s="1312"/>
      <c r="FX5" s="1312"/>
      <c r="FY5" s="1312"/>
      <c r="FZ5" s="1312"/>
      <c r="GA5" s="1312"/>
      <c r="GB5" s="1312"/>
      <c r="GC5" s="1312"/>
      <c r="GD5" s="1312"/>
      <c r="GE5" s="1312"/>
      <c r="GF5" s="1312"/>
      <c r="GG5" s="1312"/>
      <c r="GH5" s="1312"/>
      <c r="GI5" s="1312"/>
      <c r="GJ5" s="1312"/>
      <c r="GK5" s="1312"/>
      <c r="GL5" s="1312"/>
      <c r="GM5" s="1312"/>
      <c r="GN5" s="1312"/>
      <c r="GO5" s="1312"/>
      <c r="GP5" s="1312"/>
      <c r="GQ5" s="1312"/>
      <c r="GR5" s="1312"/>
      <c r="GS5" s="1312"/>
      <c r="GT5" s="1312"/>
      <c r="GU5" s="1312"/>
      <c r="GV5" s="1312"/>
      <c r="GW5" s="1312"/>
      <c r="GX5" s="1312"/>
      <c r="GY5" s="1312"/>
      <c r="GZ5" s="1312"/>
      <c r="HA5" s="1312"/>
      <c r="HB5" s="1312"/>
      <c r="HC5" s="1312"/>
      <c r="HD5" s="1312"/>
      <c r="HE5" s="1312"/>
      <c r="HF5" s="1312"/>
      <c r="HG5" s="1312"/>
      <c r="HH5" s="1312"/>
      <c r="HI5" s="1312"/>
      <c r="HJ5" s="1312"/>
      <c r="HK5" s="1312"/>
      <c r="HL5" s="1312"/>
      <c r="HM5" s="1312"/>
      <c r="HN5" s="1312"/>
      <c r="HO5" s="1312"/>
      <c r="HP5" s="1312"/>
      <c r="HQ5" s="1312"/>
      <c r="HR5" s="1312"/>
      <c r="HS5" s="1312"/>
      <c r="HT5" s="1312"/>
      <c r="HU5" s="1312"/>
      <c r="HV5" s="1312"/>
      <c r="HW5" s="1312"/>
      <c r="HX5" s="1312"/>
      <c r="HY5" s="1312"/>
      <c r="HZ5" s="1312"/>
      <c r="IA5" s="1312"/>
      <c r="IB5" s="1312"/>
      <c r="IC5" s="1312"/>
      <c r="ID5" s="1312"/>
      <c r="IE5" s="1312"/>
      <c r="IF5" s="1312"/>
      <c r="IG5" s="1312"/>
      <c r="IH5" s="1312"/>
      <c r="II5" s="1312"/>
      <c r="IJ5" s="1312"/>
      <c r="IK5" s="1312"/>
      <c r="IL5" s="1312"/>
      <c r="IM5" s="1312"/>
      <c r="IN5" s="1312"/>
      <c r="IO5" s="1312"/>
      <c r="IP5" s="1312"/>
      <c r="IQ5" s="1312"/>
      <c r="IR5" s="1312"/>
      <c r="IS5" s="1312"/>
      <c r="IT5" s="1312"/>
      <c r="IU5" s="1312"/>
      <c r="IV5" s="1312"/>
    </row>
    <row r="6" spans="1:14" ht="16.5" thickBot="1">
      <c r="A6" s="2689"/>
      <c r="B6" s="2691"/>
      <c r="C6" s="2085" t="s">
        <v>25</v>
      </c>
      <c r="D6" s="1380" t="s">
        <v>695</v>
      </c>
      <c r="E6" s="2260" t="s">
        <v>696</v>
      </c>
      <c r="F6" s="2262" t="str">
        <f>C6</f>
        <v>Всего</v>
      </c>
      <c r="G6" s="2262" t="str">
        <f>D6</f>
        <v>Производство</v>
      </c>
      <c r="H6" s="2262" t="str">
        <f>E6</f>
        <v>Передача</v>
      </c>
      <c r="I6" s="2261" t="s">
        <v>25</v>
      </c>
      <c r="J6" s="1667" t="s">
        <v>695</v>
      </c>
      <c r="K6" s="1668" t="s">
        <v>696</v>
      </c>
      <c r="L6" s="2076" t="s">
        <v>25</v>
      </c>
      <c r="M6" s="2077" t="s">
        <v>695</v>
      </c>
      <c r="N6" s="2078" t="s">
        <v>696</v>
      </c>
    </row>
    <row r="7" spans="1:14" ht="31.5">
      <c r="A7" s="1502" t="s">
        <v>697</v>
      </c>
      <c r="B7" s="1513" t="s">
        <v>46</v>
      </c>
      <c r="C7" s="1514">
        <f>C8+C9+C10+C11</f>
        <v>0</v>
      </c>
      <c r="D7" s="1515">
        <f>D8+D9+D10+D11</f>
        <v>0</v>
      </c>
      <c r="E7" s="2263">
        <f>E8+E9+E11+E10</f>
        <v>0</v>
      </c>
      <c r="F7" s="1525">
        <f>F8+F9+F10+F11</f>
        <v>0</v>
      </c>
      <c r="G7" s="1525">
        <f>G8+G9+G10+G11</f>
        <v>0</v>
      </c>
      <c r="H7" s="1525">
        <f>H8+H9+H11+H10</f>
        <v>0</v>
      </c>
      <c r="I7" s="2270">
        <f>I8+I9+I10+I11</f>
        <v>0</v>
      </c>
      <c r="J7" s="1517">
        <f>J8+J9+J10+J11</f>
        <v>0</v>
      </c>
      <c r="K7" s="1518">
        <f>K8+K9+K11+K10</f>
        <v>0</v>
      </c>
      <c r="L7" s="2079" t="e">
        <f>$L$37/#REF!*#REF!</f>
        <v>#DIV/0!</v>
      </c>
      <c r="M7" s="1517" t="e">
        <f>$M$37/#REF!*#REF!</f>
        <v>#DIV/0!</v>
      </c>
      <c r="N7" s="1518" t="e">
        <f>$N$37/#REF!*#REF!</f>
        <v>#DIV/0!</v>
      </c>
    </row>
    <row r="8" spans="1:14" ht="15.75">
      <c r="A8" s="1503" t="s">
        <v>698</v>
      </c>
      <c r="B8" s="1519" t="s">
        <v>46</v>
      </c>
      <c r="C8" s="1520">
        <f>D8+E8</f>
        <v>0</v>
      </c>
      <c r="D8" s="1521"/>
      <c r="E8" s="2264"/>
      <c r="F8" s="1521">
        <f>G8+H8</f>
        <v>0</v>
      </c>
      <c r="G8" s="1521"/>
      <c r="H8" s="1521"/>
      <c r="I8" s="2271">
        <f>J8+K8</f>
        <v>0</v>
      </c>
      <c r="J8" s="1521"/>
      <c r="K8" s="1522"/>
      <c r="L8" s="2080" t="e">
        <f>I8*$L$7/$I$7</f>
        <v>#DIV/0!</v>
      </c>
      <c r="M8" s="1521" t="e">
        <f>L8*$M$7/$L$7</f>
        <v>#DIV/0!</v>
      </c>
      <c r="N8" s="1522" t="e">
        <f>L8-M8</f>
        <v>#DIV/0!</v>
      </c>
    </row>
    <row r="9" spans="1:14" ht="15.75">
      <c r="A9" s="1503" t="s">
        <v>699</v>
      </c>
      <c r="B9" s="1519" t="s">
        <v>46</v>
      </c>
      <c r="C9" s="1520">
        <f>D9+E9</f>
        <v>0</v>
      </c>
      <c r="D9" s="1521"/>
      <c r="E9" s="2264"/>
      <c r="F9" s="1521">
        <f>G9+H9</f>
        <v>0</v>
      </c>
      <c r="G9" s="1521"/>
      <c r="H9" s="1521"/>
      <c r="I9" s="2271">
        <f>J9+K9</f>
        <v>0</v>
      </c>
      <c r="J9" s="1521"/>
      <c r="K9" s="1522"/>
      <c r="L9" s="2080" t="e">
        <f>I9*$L$7/$I$7</f>
        <v>#DIV/0!</v>
      </c>
      <c r="M9" s="1521" t="e">
        <f>L9*$M$7/$L$7</f>
        <v>#DIV/0!</v>
      </c>
      <c r="N9" s="1522" t="e">
        <f>L9-M9</f>
        <v>#DIV/0!</v>
      </c>
    </row>
    <row r="10" spans="1:14" ht="15.75">
      <c r="A10" s="1503" t="s">
        <v>397</v>
      </c>
      <c r="B10" s="1519" t="s">
        <v>46</v>
      </c>
      <c r="C10" s="1520">
        <f>D10+E10</f>
        <v>0</v>
      </c>
      <c r="D10" s="1521"/>
      <c r="E10" s="2264"/>
      <c r="F10" s="1521">
        <f>G10+H10</f>
        <v>0</v>
      </c>
      <c r="G10" s="1521"/>
      <c r="H10" s="1521"/>
      <c r="I10" s="2271">
        <f>J10+K10</f>
        <v>0</v>
      </c>
      <c r="J10" s="1521"/>
      <c r="K10" s="1522"/>
      <c r="L10" s="2080" t="e">
        <f>I10*$L$7/$I$7</f>
        <v>#DIV/0!</v>
      </c>
      <c r="M10" s="1521" t="e">
        <f>L10*$M$7/$L$7</f>
        <v>#DIV/0!</v>
      </c>
      <c r="N10" s="1522" t="e">
        <f>L10-M10</f>
        <v>#DIV/0!</v>
      </c>
    </row>
    <row r="11" spans="1:14" ht="15.75">
      <c r="A11" s="1503" t="s">
        <v>700</v>
      </c>
      <c r="B11" s="1519" t="s">
        <v>46</v>
      </c>
      <c r="C11" s="1520">
        <f>D11+E11</f>
        <v>0</v>
      </c>
      <c r="D11" s="1521"/>
      <c r="E11" s="2264"/>
      <c r="F11" s="1521">
        <f>G11+H11</f>
        <v>0</v>
      </c>
      <c r="G11" s="1521"/>
      <c r="H11" s="1521"/>
      <c r="I11" s="2271">
        <f>J11+K11</f>
        <v>0</v>
      </c>
      <c r="J11" s="1521"/>
      <c r="K11" s="1522"/>
      <c r="L11" s="2080" t="e">
        <f>I11*$L$7/$I$7</f>
        <v>#DIV/0!</v>
      </c>
      <c r="M11" s="1521" t="e">
        <f>L11*$M$7/$L$7</f>
        <v>#DIV/0!</v>
      </c>
      <c r="N11" s="1522" t="e">
        <f>L11-M11</f>
        <v>#DIV/0!</v>
      </c>
    </row>
    <row r="12" spans="1:14" ht="78.75">
      <c r="A12" s="1504" t="s">
        <v>701</v>
      </c>
      <c r="B12" s="1523" t="s">
        <v>46</v>
      </c>
      <c r="C12" s="1524">
        <f>C13+C14+C15+C16+C17</f>
        <v>0</v>
      </c>
      <c r="D12" s="1525">
        <f>D13+D14+D15+D16+D17</f>
        <v>0</v>
      </c>
      <c r="E12" s="2265">
        <f>E13+E14+E15+E16</f>
        <v>0</v>
      </c>
      <c r="F12" s="1525">
        <f>F13+F14+F15+F16+F17</f>
        <v>0</v>
      </c>
      <c r="G12" s="1525">
        <f>G13+G14+G15+G16+G17</f>
        <v>0</v>
      </c>
      <c r="H12" s="1525">
        <f>H13+H14+H15+H16</f>
        <v>0</v>
      </c>
      <c r="I12" s="2272">
        <f>I13+I14+I15+I16+I17</f>
        <v>0</v>
      </c>
      <c r="J12" s="1525">
        <f>J13+J14+J15+J16+J17</f>
        <v>0</v>
      </c>
      <c r="K12" s="1526">
        <f>K13+K14+K15+K16</f>
        <v>0</v>
      </c>
      <c r="L12" s="2081" t="e">
        <f>$L$37/#REF!*#REF!</f>
        <v>#DIV/0!</v>
      </c>
      <c r="M12" s="1525" t="e">
        <f>$M$37/#REF!*#REF!</f>
        <v>#DIV/0!</v>
      </c>
      <c r="N12" s="1526" t="e">
        <f>$N$37/#REF!*#REF!</f>
        <v>#DIV/0!</v>
      </c>
    </row>
    <row r="13" spans="1:14" ht="15.75">
      <c r="A13" s="1503" t="s">
        <v>702</v>
      </c>
      <c r="B13" s="1519" t="s">
        <v>46</v>
      </c>
      <c r="C13" s="1520">
        <f>D13+E13</f>
        <v>0</v>
      </c>
      <c r="D13" s="1521"/>
      <c r="E13" s="2264"/>
      <c r="F13" s="1521">
        <f>G13+H13</f>
        <v>0</v>
      </c>
      <c r="G13" s="1521"/>
      <c r="H13" s="1521"/>
      <c r="I13" s="2271">
        <f>J13+K13</f>
        <v>0</v>
      </c>
      <c r="J13" s="1521"/>
      <c r="K13" s="1522"/>
      <c r="L13" s="2080" t="e">
        <f>I13*$L$12/$I$12</f>
        <v>#DIV/0!</v>
      </c>
      <c r="M13" s="1521" t="e">
        <f>L13*M12/L12</f>
        <v>#DIV/0!</v>
      </c>
      <c r="N13" s="1522" t="e">
        <f>L13-M13</f>
        <v>#DIV/0!</v>
      </c>
    </row>
    <row r="14" spans="1:14" ht="15.75">
      <c r="A14" s="1503" t="s">
        <v>399</v>
      </c>
      <c r="B14" s="1519" t="s">
        <v>46</v>
      </c>
      <c r="C14" s="1520">
        <f>D14+E14</f>
        <v>0</v>
      </c>
      <c r="D14" s="1521"/>
      <c r="E14" s="2264"/>
      <c r="F14" s="1521">
        <f>G14+H14</f>
        <v>0</v>
      </c>
      <c r="G14" s="1521"/>
      <c r="H14" s="1521"/>
      <c r="I14" s="2271">
        <f>J14+K14</f>
        <v>0</v>
      </c>
      <c r="J14" s="1521"/>
      <c r="K14" s="1522"/>
      <c r="L14" s="2080" t="e">
        <f>I14*$L$12/$I$12</f>
        <v>#DIV/0!</v>
      </c>
      <c r="M14" s="1521" t="e">
        <f>L14*M13/L13</f>
        <v>#DIV/0!</v>
      </c>
      <c r="N14" s="1522" t="e">
        <f>L14-M14</f>
        <v>#DIV/0!</v>
      </c>
    </row>
    <row r="15" spans="1:14" ht="31.5">
      <c r="A15" s="1503" t="s">
        <v>400</v>
      </c>
      <c r="B15" s="1519" t="s">
        <v>46</v>
      </c>
      <c r="C15" s="1520">
        <f>D15+E15</f>
        <v>0</v>
      </c>
      <c r="D15" s="1521"/>
      <c r="E15" s="2264"/>
      <c r="F15" s="1521">
        <f>G15+H15</f>
        <v>0</v>
      </c>
      <c r="G15" s="1521"/>
      <c r="H15" s="1521"/>
      <c r="I15" s="2271">
        <f>J15+K15</f>
        <v>0</v>
      </c>
      <c r="J15" s="1521"/>
      <c r="K15" s="1522"/>
      <c r="L15" s="2080" t="e">
        <f>I15*$L$12/$I$12</f>
        <v>#DIV/0!</v>
      </c>
      <c r="M15" s="1521" t="e">
        <f>L15*M14/L14</f>
        <v>#DIV/0!</v>
      </c>
      <c r="N15" s="1522" t="e">
        <f>L15-M15</f>
        <v>#DIV/0!</v>
      </c>
    </row>
    <row r="16" spans="1:14" ht="31.5">
      <c r="A16" s="1503" t="s">
        <v>401</v>
      </c>
      <c r="B16" s="1519" t="s">
        <v>46</v>
      </c>
      <c r="C16" s="1520">
        <f>D16+E16</f>
        <v>0</v>
      </c>
      <c r="D16" s="1521"/>
      <c r="E16" s="2264"/>
      <c r="F16" s="1521">
        <f>G16+H16</f>
        <v>0</v>
      </c>
      <c r="G16" s="1521"/>
      <c r="H16" s="1521"/>
      <c r="I16" s="2271">
        <f>J16+K16</f>
        <v>0</v>
      </c>
      <c r="J16" s="1521"/>
      <c r="K16" s="1522"/>
      <c r="L16" s="2080" t="e">
        <f>I16*$L$12/$I$12</f>
        <v>#DIV/0!</v>
      </c>
      <c r="M16" s="1521" t="e">
        <f>L16*M15/L15</f>
        <v>#DIV/0!</v>
      </c>
      <c r="N16" s="1522" t="e">
        <f>L16-M16</f>
        <v>#DIV/0!</v>
      </c>
    </row>
    <row r="17" spans="1:14" ht="31.5">
      <c r="A17" s="1503" t="s">
        <v>703</v>
      </c>
      <c r="B17" s="1519" t="s">
        <v>46</v>
      </c>
      <c r="C17" s="1520">
        <f>D17+E17</f>
        <v>0</v>
      </c>
      <c r="D17" s="1521"/>
      <c r="E17" s="2264"/>
      <c r="F17" s="1521">
        <f>G17+H17</f>
        <v>0</v>
      </c>
      <c r="G17" s="1521"/>
      <c r="H17" s="1521"/>
      <c r="I17" s="2271">
        <f>J17+K17</f>
        <v>0</v>
      </c>
      <c r="J17" s="1521"/>
      <c r="K17" s="1522"/>
      <c r="L17" s="2080" t="e">
        <f>I17*$L$12/$I$12</f>
        <v>#DIV/0!</v>
      </c>
      <c r="M17" s="1521" t="e">
        <f>L17*M16/L16</f>
        <v>#DIV/0!</v>
      </c>
      <c r="N17" s="1522" t="e">
        <f>L17-M17</f>
        <v>#DIV/0!</v>
      </c>
    </row>
    <row r="18" spans="1:14" ht="15.75">
      <c r="A18" s="1504" t="s">
        <v>149</v>
      </c>
      <c r="B18" s="1523" t="s">
        <v>46</v>
      </c>
      <c r="C18" s="1524">
        <f aca="true" t="shared" si="0" ref="C18:K18">C19*C20*12/1000</f>
        <v>0</v>
      </c>
      <c r="D18" s="1525">
        <f t="shared" si="0"/>
        <v>0</v>
      </c>
      <c r="E18" s="2265">
        <f t="shared" si="0"/>
        <v>0</v>
      </c>
      <c r="F18" s="1525">
        <f>F19*F20*12/1000</f>
        <v>0</v>
      </c>
      <c r="G18" s="1525">
        <f>G19*G20*12/1000</f>
        <v>0</v>
      </c>
      <c r="H18" s="1525">
        <f>H19*H20*12/1000</f>
        <v>0</v>
      </c>
      <c r="I18" s="2272">
        <f t="shared" si="0"/>
        <v>0</v>
      </c>
      <c r="J18" s="1525">
        <f t="shared" si="0"/>
        <v>0</v>
      </c>
      <c r="K18" s="1526">
        <f t="shared" si="0"/>
        <v>0</v>
      </c>
      <c r="L18" s="2081" t="e">
        <f>$L$37/#REF!*#REF!</f>
        <v>#DIV/0!</v>
      </c>
      <c r="M18" s="1525" t="e">
        <f>$M$37/#REF!*#REF!</f>
        <v>#DIV/0!</v>
      </c>
      <c r="N18" s="1526" t="e">
        <f>$N$37/#REF!*#REF!</f>
        <v>#DIV/0!</v>
      </c>
    </row>
    <row r="19" spans="1:14" ht="15.75">
      <c r="A19" s="1527" t="s">
        <v>62</v>
      </c>
      <c r="B19" s="1519" t="s">
        <v>63</v>
      </c>
      <c r="C19" s="1520">
        <f>D19+E19</f>
        <v>0</v>
      </c>
      <c r="D19" s="1521"/>
      <c r="E19" s="2264"/>
      <c r="F19" s="1521">
        <f>G19+H19</f>
        <v>0</v>
      </c>
      <c r="G19" s="1521"/>
      <c r="H19" s="1521"/>
      <c r="I19" s="2271">
        <f>J19+K19</f>
        <v>0</v>
      </c>
      <c r="J19" s="1521"/>
      <c r="K19" s="1522"/>
      <c r="L19" s="2080" t="e">
        <f>M19+N19</f>
        <v>#REF!</v>
      </c>
      <c r="M19" s="1521" t="e">
        <f>#REF!</f>
        <v>#REF!</v>
      </c>
      <c r="N19" s="1521" t="e">
        <f>#REF!</f>
        <v>#REF!</v>
      </c>
    </row>
    <row r="20" spans="1:14" ht="15.75">
      <c r="A20" s="1527" t="s">
        <v>64</v>
      </c>
      <c r="B20" s="1519" t="s">
        <v>65</v>
      </c>
      <c r="C20" s="1520">
        <f>D20+E20</f>
        <v>0</v>
      </c>
      <c r="D20" s="1521"/>
      <c r="E20" s="2264"/>
      <c r="F20" s="1521">
        <f>G20+H20</f>
        <v>0</v>
      </c>
      <c r="G20" s="1521"/>
      <c r="H20" s="1521"/>
      <c r="I20" s="2271">
        <f>J20+K20</f>
        <v>0</v>
      </c>
      <c r="J20" s="1521"/>
      <c r="K20" s="1522"/>
      <c r="L20" s="2080" t="e">
        <f>M20+N20</f>
        <v>#DIV/0!</v>
      </c>
      <c r="M20" s="1521" t="e">
        <f>M18/M19/12*1000</f>
        <v>#DIV/0!</v>
      </c>
      <c r="N20" s="1521" t="e">
        <f>N18/N19/12*1000</f>
        <v>#DIV/0!</v>
      </c>
    </row>
    <row r="21" spans="1:14" ht="15.75">
      <c r="A21" s="1503" t="s">
        <v>704</v>
      </c>
      <c r="B21" s="1519" t="s">
        <v>46</v>
      </c>
      <c r="C21" s="1528">
        <f>D21+E21</f>
        <v>0</v>
      </c>
      <c r="D21" s="1529"/>
      <c r="E21" s="2266"/>
      <c r="F21" s="1529">
        <f>G21+H21</f>
        <v>0</v>
      </c>
      <c r="G21" s="1529"/>
      <c r="H21" s="1529"/>
      <c r="I21" s="2273">
        <f>J21+K21</f>
        <v>0</v>
      </c>
      <c r="J21" s="1529"/>
      <c r="K21" s="1530"/>
      <c r="L21" s="2082"/>
      <c r="M21" s="1529"/>
      <c r="N21" s="1530"/>
    </row>
    <row r="22" spans="1:14" ht="31.5">
      <c r="A22" s="1504" t="s">
        <v>764</v>
      </c>
      <c r="B22" s="1523" t="s">
        <v>46</v>
      </c>
      <c r="C22" s="1524">
        <v>0</v>
      </c>
      <c r="D22" s="1525">
        <v>0</v>
      </c>
      <c r="E22" s="2265">
        <v>0</v>
      </c>
      <c r="F22" s="1525">
        <v>0</v>
      </c>
      <c r="G22" s="1525">
        <v>0</v>
      </c>
      <c r="H22" s="1525">
        <v>0</v>
      </c>
      <c r="I22" s="2272">
        <v>0</v>
      </c>
      <c r="J22" s="1525">
        <v>0</v>
      </c>
      <c r="K22" s="1526">
        <v>0</v>
      </c>
      <c r="L22" s="2081" t="e">
        <f>$L$37/#REF!*#REF!</f>
        <v>#DIV/0!</v>
      </c>
      <c r="M22" s="1525" t="e">
        <f>$M$37/#REF!*#REF!</f>
        <v>#DIV/0!</v>
      </c>
      <c r="N22" s="1526" t="e">
        <f>$N$37/#REF!*#REF!</f>
        <v>#DIV/0!</v>
      </c>
    </row>
    <row r="23" spans="1:14" ht="31.5">
      <c r="A23" s="1504" t="s">
        <v>154</v>
      </c>
      <c r="B23" s="1523" t="s">
        <v>46</v>
      </c>
      <c r="C23" s="1524">
        <f aca="true" t="shared" si="1" ref="C23:K23">C24+C25+C26+C27+C28+C29+C30+C31+C32+C33+C34+C35</f>
        <v>0</v>
      </c>
      <c r="D23" s="1525">
        <f t="shared" si="1"/>
        <v>0</v>
      </c>
      <c r="E23" s="2265">
        <f t="shared" si="1"/>
        <v>0</v>
      </c>
      <c r="F23" s="1525">
        <f>F24+F25+F26+F27+F28+F29+F30+F31+F32+F33+F34+F35</f>
        <v>0</v>
      </c>
      <c r="G23" s="1525">
        <f>G24+G25+G26+G27+G28+G29+G30+G31+G32+G33+G34+G35</f>
        <v>0</v>
      </c>
      <c r="H23" s="1525">
        <f>H24+H25+H26+H27+H28+H29+H30+H31+H32+H33+H34+H35</f>
        <v>0</v>
      </c>
      <c r="I23" s="2272">
        <f t="shared" si="1"/>
        <v>0</v>
      </c>
      <c r="J23" s="1525">
        <f t="shared" si="1"/>
        <v>0</v>
      </c>
      <c r="K23" s="1526">
        <f t="shared" si="1"/>
        <v>0</v>
      </c>
      <c r="L23" s="2081" t="e">
        <f>$L$37/#REF!*#REF!</f>
        <v>#DIV/0!</v>
      </c>
      <c r="M23" s="1525" t="e">
        <f>$M$37/#REF!*#REF!</f>
        <v>#DIV/0!</v>
      </c>
      <c r="N23" s="1526" t="e">
        <f>$N$37/#REF!*#REF!</f>
        <v>#DIV/0!</v>
      </c>
    </row>
    <row r="24" spans="1:14" ht="15.75">
      <c r="A24" s="1503" t="s">
        <v>452</v>
      </c>
      <c r="B24" s="1519" t="s">
        <v>46</v>
      </c>
      <c r="C24" s="1520">
        <f aca="true" t="shared" si="2" ref="C24:C35">D24+E24</f>
        <v>0</v>
      </c>
      <c r="D24" s="1521"/>
      <c r="E24" s="2264"/>
      <c r="F24" s="1521">
        <f aca="true" t="shared" si="3" ref="F24:F35">G24+H24</f>
        <v>0</v>
      </c>
      <c r="G24" s="1521"/>
      <c r="H24" s="1521"/>
      <c r="I24" s="2271">
        <f aca="true" t="shared" si="4" ref="I24:I35">J24+K24</f>
        <v>0</v>
      </c>
      <c r="J24" s="1521"/>
      <c r="K24" s="1522"/>
      <c r="L24" s="2080" t="e">
        <f>I24*$L$23/$I$23</f>
        <v>#DIV/0!</v>
      </c>
      <c r="M24" s="1521" t="e">
        <f>L24*$M$23/$L$23</f>
        <v>#DIV/0!</v>
      </c>
      <c r="N24" s="1522" t="e">
        <f>L24-M24</f>
        <v>#DIV/0!</v>
      </c>
    </row>
    <row r="25" spans="1:14" ht="31.5">
      <c r="A25" s="1503" t="s">
        <v>453</v>
      </c>
      <c r="B25" s="1519" t="s">
        <v>46</v>
      </c>
      <c r="C25" s="1520">
        <f t="shared" si="2"/>
        <v>0</v>
      </c>
      <c r="D25" s="1521"/>
      <c r="E25" s="2264"/>
      <c r="F25" s="1521">
        <f t="shared" si="3"/>
        <v>0</v>
      </c>
      <c r="G25" s="1521"/>
      <c r="H25" s="1521"/>
      <c r="I25" s="2271">
        <f t="shared" si="4"/>
        <v>0</v>
      </c>
      <c r="J25" s="1521"/>
      <c r="K25" s="1522"/>
      <c r="L25" s="2080" t="e">
        <f aca="true" t="shared" si="5" ref="L25:L35">I25*$L$23/$I$23</f>
        <v>#DIV/0!</v>
      </c>
      <c r="M25" s="1521" t="e">
        <f aca="true" t="shared" si="6" ref="M25:M35">L25*$M$23/$L$23</f>
        <v>#DIV/0!</v>
      </c>
      <c r="N25" s="1522" t="e">
        <f aca="true" t="shared" si="7" ref="N25:N35">L25-M25</f>
        <v>#DIV/0!</v>
      </c>
    </row>
    <row r="26" spans="1:14" ht="15.75">
      <c r="A26" s="1503" t="s">
        <v>454</v>
      </c>
      <c r="B26" s="1519" t="s">
        <v>46</v>
      </c>
      <c r="C26" s="1520">
        <f t="shared" si="2"/>
        <v>0</v>
      </c>
      <c r="D26" s="1521"/>
      <c r="E26" s="2264"/>
      <c r="F26" s="1521">
        <f t="shared" si="3"/>
        <v>0</v>
      </c>
      <c r="G26" s="1521"/>
      <c r="H26" s="1521"/>
      <c r="I26" s="2271">
        <f t="shared" si="4"/>
        <v>0</v>
      </c>
      <c r="J26" s="1521"/>
      <c r="K26" s="1522"/>
      <c r="L26" s="2080" t="e">
        <f t="shared" si="5"/>
        <v>#DIV/0!</v>
      </c>
      <c r="M26" s="1521" t="e">
        <f t="shared" si="6"/>
        <v>#DIV/0!</v>
      </c>
      <c r="N26" s="1522" t="e">
        <f t="shared" si="7"/>
        <v>#DIV/0!</v>
      </c>
    </row>
    <row r="27" spans="1:14" ht="31.5">
      <c r="A27" s="1503" t="s">
        <v>455</v>
      </c>
      <c r="B27" s="1519" t="s">
        <v>46</v>
      </c>
      <c r="C27" s="1520">
        <f t="shared" si="2"/>
        <v>0</v>
      </c>
      <c r="D27" s="1521"/>
      <c r="E27" s="2264"/>
      <c r="F27" s="1521">
        <f t="shared" si="3"/>
        <v>0</v>
      </c>
      <c r="G27" s="1521"/>
      <c r="H27" s="1521"/>
      <c r="I27" s="2271">
        <f t="shared" si="4"/>
        <v>0</v>
      </c>
      <c r="J27" s="1521"/>
      <c r="K27" s="1522"/>
      <c r="L27" s="2080" t="e">
        <f t="shared" si="5"/>
        <v>#DIV/0!</v>
      </c>
      <c r="M27" s="1521" t="e">
        <f t="shared" si="6"/>
        <v>#DIV/0!</v>
      </c>
      <c r="N27" s="1522" t="e">
        <f t="shared" si="7"/>
        <v>#DIV/0!</v>
      </c>
    </row>
    <row r="28" spans="1:14" ht="15.75">
      <c r="A28" s="1503" t="s">
        <v>456</v>
      </c>
      <c r="B28" s="1519" t="s">
        <v>46</v>
      </c>
      <c r="C28" s="1520">
        <f t="shared" si="2"/>
        <v>0</v>
      </c>
      <c r="D28" s="1521"/>
      <c r="E28" s="2264"/>
      <c r="F28" s="1521">
        <f t="shared" si="3"/>
        <v>0</v>
      </c>
      <c r="G28" s="1521"/>
      <c r="H28" s="1521"/>
      <c r="I28" s="2271">
        <f t="shared" si="4"/>
        <v>0</v>
      </c>
      <c r="J28" s="1521"/>
      <c r="K28" s="1522"/>
      <c r="L28" s="2080" t="e">
        <f t="shared" si="5"/>
        <v>#DIV/0!</v>
      </c>
      <c r="M28" s="1521" t="e">
        <f t="shared" si="6"/>
        <v>#DIV/0!</v>
      </c>
      <c r="N28" s="1522" t="e">
        <f t="shared" si="7"/>
        <v>#DIV/0!</v>
      </c>
    </row>
    <row r="29" spans="1:14" ht="15.75">
      <c r="A29" s="1503" t="s">
        <v>457</v>
      </c>
      <c r="B29" s="1519" t="s">
        <v>46</v>
      </c>
      <c r="C29" s="1520">
        <f t="shared" si="2"/>
        <v>0</v>
      </c>
      <c r="D29" s="1521"/>
      <c r="E29" s="2264"/>
      <c r="F29" s="1521">
        <f t="shared" si="3"/>
        <v>0</v>
      </c>
      <c r="G29" s="1521"/>
      <c r="H29" s="1521"/>
      <c r="I29" s="2271">
        <f t="shared" si="4"/>
        <v>0</v>
      </c>
      <c r="J29" s="1521"/>
      <c r="K29" s="1522"/>
      <c r="L29" s="2080" t="e">
        <f t="shared" si="5"/>
        <v>#DIV/0!</v>
      </c>
      <c r="M29" s="1521" t="e">
        <f t="shared" si="6"/>
        <v>#DIV/0!</v>
      </c>
      <c r="N29" s="1522" t="e">
        <f t="shared" si="7"/>
        <v>#DIV/0!</v>
      </c>
    </row>
    <row r="30" spans="1:14" ht="31.5">
      <c r="A30" s="1503" t="s">
        <v>458</v>
      </c>
      <c r="B30" s="1519" t="s">
        <v>46</v>
      </c>
      <c r="C30" s="1520">
        <f t="shared" si="2"/>
        <v>0</v>
      </c>
      <c r="D30" s="1521"/>
      <c r="E30" s="2264"/>
      <c r="F30" s="1521">
        <f t="shared" si="3"/>
        <v>0</v>
      </c>
      <c r="G30" s="1521"/>
      <c r="H30" s="1521"/>
      <c r="I30" s="2271">
        <f t="shared" si="4"/>
        <v>0</v>
      </c>
      <c r="J30" s="1521"/>
      <c r="K30" s="1522"/>
      <c r="L30" s="2080" t="e">
        <f t="shared" si="5"/>
        <v>#DIV/0!</v>
      </c>
      <c r="M30" s="1521" t="e">
        <f t="shared" si="6"/>
        <v>#DIV/0!</v>
      </c>
      <c r="N30" s="1522" t="e">
        <f t="shared" si="7"/>
        <v>#DIV/0!</v>
      </c>
    </row>
    <row r="31" spans="1:14" ht="15.75">
      <c r="A31" s="1503" t="s">
        <v>459</v>
      </c>
      <c r="B31" s="1519" t="s">
        <v>46</v>
      </c>
      <c r="C31" s="1520">
        <f t="shared" si="2"/>
        <v>0</v>
      </c>
      <c r="D31" s="1521"/>
      <c r="E31" s="2264"/>
      <c r="F31" s="1521">
        <f t="shared" si="3"/>
        <v>0</v>
      </c>
      <c r="G31" s="1521"/>
      <c r="H31" s="1521"/>
      <c r="I31" s="2271">
        <f t="shared" si="4"/>
        <v>0</v>
      </c>
      <c r="J31" s="1521"/>
      <c r="K31" s="1522"/>
      <c r="L31" s="2080" t="e">
        <f t="shared" si="5"/>
        <v>#DIV/0!</v>
      </c>
      <c r="M31" s="1521" t="e">
        <f t="shared" si="6"/>
        <v>#DIV/0!</v>
      </c>
      <c r="N31" s="1522" t="e">
        <f t="shared" si="7"/>
        <v>#DIV/0!</v>
      </c>
    </row>
    <row r="32" spans="1:14" ht="15.75">
      <c r="A32" s="1503" t="s">
        <v>705</v>
      </c>
      <c r="B32" s="1519"/>
      <c r="C32" s="1520">
        <f t="shared" si="2"/>
        <v>0</v>
      </c>
      <c r="D32" s="1521"/>
      <c r="E32" s="2264"/>
      <c r="F32" s="1521">
        <f t="shared" si="3"/>
        <v>0</v>
      </c>
      <c r="G32" s="1521"/>
      <c r="H32" s="1521"/>
      <c r="I32" s="2271">
        <f t="shared" si="4"/>
        <v>0</v>
      </c>
      <c r="J32" s="1521"/>
      <c r="K32" s="1522"/>
      <c r="L32" s="2080" t="e">
        <f t="shared" si="5"/>
        <v>#DIV/0!</v>
      </c>
      <c r="M32" s="1521" t="e">
        <f t="shared" si="6"/>
        <v>#DIV/0!</v>
      </c>
      <c r="N32" s="1522" t="e">
        <f t="shared" si="7"/>
        <v>#DIV/0!</v>
      </c>
    </row>
    <row r="33" spans="1:14" ht="15.75">
      <c r="A33" s="1503" t="s">
        <v>706</v>
      </c>
      <c r="B33" s="1519"/>
      <c r="C33" s="1520">
        <f t="shared" si="2"/>
        <v>0</v>
      </c>
      <c r="D33" s="1521"/>
      <c r="E33" s="2264"/>
      <c r="F33" s="1521">
        <f t="shared" si="3"/>
        <v>0</v>
      </c>
      <c r="G33" s="1521"/>
      <c r="H33" s="1521"/>
      <c r="I33" s="2271">
        <f t="shared" si="4"/>
        <v>0</v>
      </c>
      <c r="J33" s="1521"/>
      <c r="K33" s="1522"/>
      <c r="L33" s="2080" t="e">
        <f t="shared" si="5"/>
        <v>#DIV/0!</v>
      </c>
      <c r="M33" s="1521" t="e">
        <f t="shared" si="6"/>
        <v>#DIV/0!</v>
      </c>
      <c r="N33" s="1522" t="e">
        <f t="shared" si="7"/>
        <v>#DIV/0!</v>
      </c>
    </row>
    <row r="34" spans="1:14" ht="15.75">
      <c r="A34" s="1503" t="s">
        <v>460</v>
      </c>
      <c r="B34" s="1519" t="s">
        <v>46</v>
      </c>
      <c r="C34" s="1520">
        <f t="shared" si="2"/>
        <v>0</v>
      </c>
      <c r="D34" s="1521"/>
      <c r="E34" s="2264"/>
      <c r="F34" s="1521">
        <f t="shared" si="3"/>
        <v>0</v>
      </c>
      <c r="G34" s="1521"/>
      <c r="H34" s="1521"/>
      <c r="I34" s="2271">
        <f t="shared" si="4"/>
        <v>0</v>
      </c>
      <c r="J34" s="1521"/>
      <c r="K34" s="1522"/>
      <c r="L34" s="2080" t="e">
        <f t="shared" si="5"/>
        <v>#DIV/0!</v>
      </c>
      <c r="M34" s="1521" t="e">
        <f t="shared" si="6"/>
        <v>#DIV/0!</v>
      </c>
      <c r="N34" s="1522" t="e">
        <f t="shared" si="7"/>
        <v>#DIV/0!</v>
      </c>
    </row>
    <row r="35" spans="1:14" ht="16.5" thickBot="1">
      <c r="A35" s="1505" t="s">
        <v>353</v>
      </c>
      <c r="B35" s="1531" t="s">
        <v>46</v>
      </c>
      <c r="C35" s="1532">
        <f t="shared" si="2"/>
        <v>0</v>
      </c>
      <c r="D35" s="1533"/>
      <c r="E35" s="2267"/>
      <c r="F35" s="1521">
        <f t="shared" si="3"/>
        <v>0</v>
      </c>
      <c r="G35" s="1521"/>
      <c r="H35" s="1521"/>
      <c r="I35" s="2274">
        <f t="shared" si="4"/>
        <v>0</v>
      </c>
      <c r="J35" s="1533"/>
      <c r="K35" s="1534"/>
      <c r="L35" s="2080" t="e">
        <f t="shared" si="5"/>
        <v>#DIV/0!</v>
      </c>
      <c r="M35" s="1521" t="e">
        <f t="shared" si="6"/>
        <v>#DIV/0!</v>
      </c>
      <c r="N35" s="1522" t="e">
        <f t="shared" si="7"/>
        <v>#DIV/0!</v>
      </c>
    </row>
    <row r="36" spans="1:14" ht="15.75">
      <c r="A36" s="1506" t="s">
        <v>129</v>
      </c>
      <c r="B36" s="1535" t="s">
        <v>46</v>
      </c>
      <c r="C36" s="1536">
        <f aca="true" t="shared" si="8" ref="C36:H36">C7+C12+C18+C22+C23</f>
        <v>0</v>
      </c>
      <c r="D36" s="1537">
        <f t="shared" si="8"/>
        <v>0</v>
      </c>
      <c r="E36" s="2268">
        <f t="shared" si="8"/>
        <v>0</v>
      </c>
      <c r="F36" s="1521">
        <f t="shared" si="8"/>
        <v>0</v>
      </c>
      <c r="G36" s="1521">
        <f t="shared" si="8"/>
        <v>0</v>
      </c>
      <c r="H36" s="1521">
        <f t="shared" si="8"/>
        <v>0</v>
      </c>
      <c r="I36" s="2275">
        <f aca="true" t="shared" si="9" ref="I36:N36">I7+I12+I18+I22+I23</f>
        <v>0</v>
      </c>
      <c r="J36" s="1537">
        <f t="shared" si="9"/>
        <v>0</v>
      </c>
      <c r="K36" s="1538">
        <f t="shared" si="9"/>
        <v>0</v>
      </c>
      <c r="L36" s="2083" t="e">
        <f t="shared" si="9"/>
        <v>#DIV/0!</v>
      </c>
      <c r="M36" s="1515" t="e">
        <f t="shared" si="9"/>
        <v>#DIV/0!</v>
      </c>
      <c r="N36" s="1516" t="e">
        <f t="shared" si="9"/>
        <v>#DIV/0!</v>
      </c>
    </row>
    <row r="37" spans="1:14" ht="52.5" customHeight="1" thickBot="1">
      <c r="A37" s="1507" t="s">
        <v>719</v>
      </c>
      <c r="B37" s="1539" t="s">
        <v>46</v>
      </c>
      <c r="C37" s="1540"/>
      <c r="D37" s="1541"/>
      <c r="E37" s="2269"/>
      <c r="F37" s="1736"/>
      <c r="G37" s="1736"/>
      <c r="H37" s="1736"/>
      <c r="I37" s="2276" t="e">
        <f>'ОПЕРАЦИОННЫЕ РАСХОДЫ ВСЕГО'!D12</f>
        <v>#DIV/0!</v>
      </c>
      <c r="J37" s="1542" t="e">
        <f>'ОПЕРАЦИОННЫЕ РАСХОДЫ ВСЕГО'!E12</f>
        <v>#DIV/0!</v>
      </c>
      <c r="K37" s="1543" t="e">
        <f>'ОПЕРАЦИОННЫЕ РАСХОДЫ ВСЕГО'!F12</f>
        <v>#DIV/0!</v>
      </c>
      <c r="L37" s="2084" t="e">
        <f>'ОПЕРАЦИОННЫЕ РАСХОДЫ ВСЕГО'!G12</f>
        <v>#DIV/0!</v>
      </c>
      <c r="M37" s="1542" t="e">
        <f>'ОПЕРАЦИОННЫЕ РАСХОДЫ ВСЕГО'!H12</f>
        <v>#DIV/0!</v>
      </c>
      <c r="N37" s="1543" t="e">
        <f>'ОПЕРАЦИОННЫЕ РАСХОДЫ ВСЕГО'!I12</f>
        <v>#DIV/0!</v>
      </c>
    </row>
    <row r="38" spans="1:14" ht="15.75">
      <c r="A38" s="1372"/>
      <c r="B38" s="1372"/>
      <c r="C38" s="1545">
        <f>C37-C36</f>
        <v>0</v>
      </c>
      <c r="D38" s="1545"/>
      <c r="E38" s="1545"/>
      <c r="F38" s="1545"/>
      <c r="G38" s="1545"/>
      <c r="H38" s="1545"/>
      <c r="I38" s="1545" t="e">
        <f>I37-I36</f>
        <v>#DIV/0!</v>
      </c>
      <c r="J38" s="1545" t="e">
        <f>J37-J36</f>
        <v>#DIV/0!</v>
      </c>
      <c r="K38" s="1545" t="e">
        <f>K37-K36</f>
        <v>#DIV/0!</v>
      </c>
      <c r="L38" s="1372"/>
      <c r="M38" s="1372"/>
      <c r="N38" s="1372"/>
    </row>
    <row r="39" spans="1:14" ht="35.25" customHeight="1">
      <c r="A39" s="2681" t="s">
        <v>121</v>
      </c>
      <c r="B39" s="2681"/>
      <c r="C39" s="2681"/>
      <c r="D39" s="1546"/>
      <c r="E39" s="1546"/>
      <c r="F39" s="1546"/>
      <c r="G39" s="1546"/>
      <c r="H39" s="1546"/>
      <c r="I39" s="1372"/>
      <c r="J39" s="1373"/>
      <c r="K39" s="1372"/>
      <c r="L39" s="1372"/>
      <c r="M39" s="1372"/>
      <c r="N39" s="1372"/>
    </row>
    <row r="40" spans="1:14" ht="35.25" customHeight="1" thickBot="1">
      <c r="A40" s="1372" t="s">
        <v>722</v>
      </c>
      <c r="B40" s="1372"/>
      <c r="C40" s="1372"/>
      <c r="D40" s="1372"/>
      <c r="E40" s="1372"/>
      <c r="F40" s="1372"/>
      <c r="G40" s="1372"/>
      <c r="H40" s="1372"/>
      <c r="I40" s="1372"/>
      <c r="J40" s="1547" t="s">
        <v>178</v>
      </c>
      <c r="K40" s="1372"/>
      <c r="L40" s="1372"/>
      <c r="M40" s="1372"/>
      <c r="N40" s="1372"/>
    </row>
    <row r="41" spans="1:14" ht="11.25" customHeight="1">
      <c r="A41" s="2682" t="s">
        <v>721</v>
      </c>
      <c r="B41" s="2683"/>
      <c r="C41" s="2683"/>
      <c r="D41" s="2683"/>
      <c r="E41" s="2683"/>
      <c r="F41" s="2259"/>
      <c r="G41" s="2259"/>
      <c r="H41" s="2259"/>
      <c r="I41" s="1372"/>
      <c r="J41" s="1372"/>
      <c r="K41" s="1372"/>
      <c r="L41" s="1372"/>
      <c r="M41" s="1372"/>
      <c r="N41" s="1372"/>
    </row>
    <row r="42" spans="1:14" ht="12.75" customHeight="1" hidden="1">
      <c r="A42" s="2684"/>
      <c r="B42" s="2685"/>
      <c r="C42" s="2685"/>
      <c r="D42" s="2685"/>
      <c r="E42" s="2685"/>
      <c r="F42" s="2259"/>
      <c r="G42" s="2259"/>
      <c r="H42" s="2259"/>
      <c r="I42" s="1372"/>
      <c r="J42" s="1372"/>
      <c r="K42" s="1372"/>
      <c r="L42" s="1372"/>
      <c r="M42" s="1372"/>
      <c r="N42" s="1372"/>
    </row>
    <row r="43" spans="1:14" ht="12.75" customHeight="1" hidden="1">
      <c r="A43" s="2684"/>
      <c r="B43" s="2685"/>
      <c r="C43" s="2685"/>
      <c r="D43" s="2685"/>
      <c r="E43" s="2685"/>
      <c r="F43" s="2259"/>
      <c r="G43" s="2259"/>
      <c r="H43" s="2259"/>
      <c r="I43" s="1372"/>
      <c r="J43" s="1372"/>
      <c r="K43" s="1372"/>
      <c r="L43" s="1372"/>
      <c r="M43" s="1372"/>
      <c r="N43" s="1372"/>
    </row>
    <row r="44" spans="1:14" ht="12.75" customHeight="1" hidden="1">
      <c r="A44" s="2684"/>
      <c r="B44" s="2685"/>
      <c r="C44" s="2685"/>
      <c r="D44" s="2685"/>
      <c r="E44" s="2685"/>
      <c r="F44" s="2259"/>
      <c r="G44" s="2259"/>
      <c r="H44" s="2259"/>
      <c r="I44" s="1372"/>
      <c r="J44" s="1372"/>
      <c r="K44" s="1372"/>
      <c r="L44" s="1372"/>
      <c r="M44" s="1372"/>
      <c r="N44" s="1372"/>
    </row>
    <row r="45" spans="1:14" ht="12.75" customHeight="1" hidden="1">
      <c r="A45" s="2684"/>
      <c r="B45" s="2685"/>
      <c r="C45" s="2685"/>
      <c r="D45" s="2685"/>
      <c r="E45" s="2685"/>
      <c r="F45" s="2259"/>
      <c r="G45" s="2259"/>
      <c r="H45" s="2259"/>
      <c r="I45" s="1372"/>
      <c r="J45" s="1372"/>
      <c r="K45" s="1372"/>
      <c r="L45" s="1372"/>
      <c r="M45" s="1372"/>
      <c r="N45" s="1372"/>
    </row>
    <row r="46" spans="1:14" ht="12.75" customHeight="1" hidden="1">
      <c r="A46" s="2684"/>
      <c r="B46" s="2685"/>
      <c r="C46" s="2685"/>
      <c r="D46" s="2685"/>
      <c r="E46" s="2685"/>
      <c r="F46" s="2259"/>
      <c r="G46" s="2259"/>
      <c r="H46" s="2259"/>
      <c r="I46" s="1372"/>
      <c r="J46" s="1372"/>
      <c r="K46" s="1372"/>
      <c r="L46" s="1372"/>
      <c r="M46" s="1372"/>
      <c r="N46" s="1372"/>
    </row>
    <row r="47" spans="1:14" ht="12.75" customHeight="1" hidden="1">
      <c r="A47" s="2684"/>
      <c r="B47" s="2685"/>
      <c r="C47" s="2685"/>
      <c r="D47" s="2685"/>
      <c r="E47" s="2685"/>
      <c r="F47" s="2259"/>
      <c r="G47" s="2259"/>
      <c r="H47" s="2259"/>
      <c r="I47" s="1372"/>
      <c r="J47" s="1372"/>
      <c r="K47" s="1372"/>
      <c r="L47" s="1372"/>
      <c r="M47" s="1372"/>
      <c r="N47" s="1372"/>
    </row>
    <row r="48" spans="1:14" ht="12.75" customHeight="1" hidden="1">
      <c r="A48" s="2684"/>
      <c r="B48" s="2685"/>
      <c r="C48" s="2685"/>
      <c r="D48" s="2685"/>
      <c r="E48" s="2685"/>
      <c r="F48" s="2259"/>
      <c r="G48" s="2259"/>
      <c r="H48" s="2259"/>
      <c r="I48" s="1372"/>
      <c r="J48" s="1372"/>
      <c r="K48" s="1372"/>
      <c r="L48" s="1372"/>
      <c r="M48" s="1372"/>
      <c r="N48" s="1372"/>
    </row>
    <row r="49" spans="1:14" ht="15.75">
      <c r="A49" s="2684"/>
      <c r="B49" s="2685"/>
      <c r="C49" s="2685"/>
      <c r="D49" s="2685"/>
      <c r="E49" s="2685"/>
      <c r="F49" s="2259"/>
      <c r="G49" s="2259"/>
      <c r="H49" s="2259"/>
      <c r="I49" s="1372"/>
      <c r="J49" s="1372"/>
      <c r="K49" s="1372"/>
      <c r="L49" s="1372"/>
      <c r="M49" s="1372"/>
      <c r="N49" s="1372"/>
    </row>
    <row r="50" spans="1:14" ht="15.75">
      <c r="A50" s="2684"/>
      <c r="B50" s="2685"/>
      <c r="C50" s="2685"/>
      <c r="D50" s="2685"/>
      <c r="E50" s="2685"/>
      <c r="F50" s="2259"/>
      <c r="G50" s="2259"/>
      <c r="H50" s="2259"/>
      <c r="I50" s="1372"/>
      <c r="J50" s="1372"/>
      <c r="K50" s="1372"/>
      <c r="L50" s="1372"/>
      <c r="M50" s="1372"/>
      <c r="N50" s="1372"/>
    </row>
    <row r="51" spans="1:14" ht="15.75">
      <c r="A51" s="2684"/>
      <c r="B51" s="2685"/>
      <c r="C51" s="2685"/>
      <c r="D51" s="2685"/>
      <c r="E51" s="2685"/>
      <c r="F51" s="2259"/>
      <c r="G51" s="2259"/>
      <c r="H51" s="2259"/>
      <c r="I51" s="1372"/>
      <c r="J51" s="1372"/>
      <c r="K51" s="1372"/>
      <c r="L51" s="1372"/>
      <c r="M51" s="1372"/>
      <c r="N51" s="1372"/>
    </row>
    <row r="52" spans="1:14" ht="15.75">
      <c r="A52" s="2684"/>
      <c r="B52" s="2685"/>
      <c r="C52" s="2685"/>
      <c r="D52" s="2685"/>
      <c r="E52" s="2685"/>
      <c r="F52" s="2259"/>
      <c r="G52" s="2259"/>
      <c r="H52" s="2259"/>
      <c r="I52" s="1372"/>
      <c r="J52" s="1372"/>
      <c r="K52" s="1372"/>
      <c r="L52" s="1372"/>
      <c r="M52" s="1372"/>
      <c r="N52" s="1372"/>
    </row>
    <row r="53" spans="1:14" ht="15.75">
      <c r="A53" s="2684"/>
      <c r="B53" s="2685"/>
      <c r="C53" s="2685"/>
      <c r="D53" s="2685"/>
      <c r="E53" s="2685"/>
      <c r="F53" s="2259"/>
      <c r="G53" s="2259"/>
      <c r="H53" s="2259"/>
      <c r="I53" s="1372"/>
      <c r="J53" s="1372"/>
      <c r="K53" s="1372"/>
      <c r="L53" s="1372"/>
      <c r="M53" s="1372"/>
      <c r="N53" s="1372"/>
    </row>
    <row r="54" spans="1:14" ht="16.5" thickBot="1">
      <c r="A54" s="2686"/>
      <c r="B54" s="2687"/>
      <c r="C54" s="2687"/>
      <c r="D54" s="2687"/>
      <c r="E54" s="2687"/>
      <c r="F54" s="2259"/>
      <c r="G54" s="2259"/>
      <c r="H54" s="2259"/>
      <c r="I54" s="1372"/>
      <c r="J54" s="1372"/>
      <c r="K54" s="1372"/>
      <c r="L54" s="1372"/>
      <c r="M54" s="1372"/>
      <c r="N54" s="1372"/>
    </row>
  </sheetData>
  <sheetProtection/>
  <mergeCells count="10">
    <mergeCell ref="L5:N5"/>
    <mergeCell ref="A1:N1"/>
    <mergeCell ref="A2:N2"/>
    <mergeCell ref="A39:C39"/>
    <mergeCell ref="A41:E54"/>
    <mergeCell ref="A5:A6"/>
    <mergeCell ref="B5:B6"/>
    <mergeCell ref="I5:K5"/>
    <mergeCell ref="C5:E5"/>
    <mergeCell ref="F5:H5"/>
  </mergeCells>
  <printOptions/>
  <pageMargins left="0.7" right="0.7" top="0.75" bottom="0.75" header="0.3" footer="0.3"/>
  <pageSetup horizontalDpi="600" verticalDpi="600" orientation="portrait" paperSize="9" scale="3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2">
    <tabColor rgb="FFFFFF00"/>
  </sheetPr>
  <dimension ref="A1:X53"/>
  <sheetViews>
    <sheetView showGridLines="0" view="pageBreakPreview" zoomScaleSheetLayoutView="100" zoomScalePageLayoutView="0" workbookViewId="0" topLeftCell="A25">
      <selection activeCell="H3" sqref="H3"/>
    </sheetView>
  </sheetViews>
  <sheetFormatPr defaultColWidth="9.140625" defaultRowHeight="12.75"/>
  <cols>
    <col min="1" max="1" width="18.8515625" style="521" customWidth="1"/>
    <col min="2" max="2" width="7.7109375" style="521" customWidth="1"/>
    <col min="3" max="3" width="5.7109375" style="521" customWidth="1"/>
    <col min="4" max="4" width="5.8515625" style="521" customWidth="1"/>
    <col min="5" max="6" width="6.421875" style="521" customWidth="1"/>
    <col min="7" max="7" width="9.57421875" style="521" customWidth="1"/>
    <col min="8" max="8" width="8.421875" style="521" customWidth="1"/>
    <col min="9" max="9" width="8.8515625" style="521" customWidth="1"/>
    <col min="10" max="10" width="9.140625" style="521" customWidth="1"/>
    <col min="11" max="11" width="9.28125" style="521" bestFit="1" customWidth="1"/>
    <col min="12" max="12" width="8.57421875" style="521" customWidth="1"/>
    <col min="13" max="13" width="9.00390625" style="521" customWidth="1"/>
    <col min="14" max="14" width="7.8515625" style="521" bestFit="1" customWidth="1"/>
    <col min="15" max="15" width="9.57421875" style="521" bestFit="1" customWidth="1"/>
    <col min="16" max="16" width="11.28125" style="521" customWidth="1"/>
    <col min="17" max="17" width="12.28125" style="521" bestFit="1" customWidth="1"/>
    <col min="18" max="18" width="12.28125" style="521" customWidth="1"/>
    <col min="19" max="19" width="11.140625" style="521" customWidth="1"/>
    <col min="20" max="20" width="10.00390625" style="521" customWidth="1"/>
    <col min="21" max="21" width="10.140625" style="521" customWidth="1"/>
    <col min="22" max="22" width="11.8515625" style="521" bestFit="1" customWidth="1"/>
    <col min="23" max="23" width="9.421875" style="521" customWidth="1"/>
    <col min="24" max="16384" width="9.140625" style="521" customWidth="1"/>
  </cols>
  <sheetData>
    <row r="1" spans="1:24" ht="36" customHeight="1">
      <c r="A1" s="2695" t="s">
        <v>406</v>
      </c>
      <c r="B1" s="2696"/>
      <c r="C1" s="2696"/>
      <c r="D1" s="2696"/>
      <c r="E1" s="2696"/>
      <c r="F1" s="2696"/>
      <c r="G1" s="2696"/>
      <c r="H1" s="2696"/>
      <c r="I1" s="2696"/>
      <c r="J1" s="2696"/>
      <c r="K1" s="2696"/>
      <c r="L1" s="2696"/>
      <c r="M1" s="2696"/>
      <c r="N1" s="2696"/>
      <c r="O1" s="518"/>
      <c r="P1" s="519"/>
      <c r="Q1" s="519"/>
      <c r="R1" s="519"/>
      <c r="S1" s="519"/>
      <c r="T1" s="519"/>
      <c r="U1" s="519"/>
      <c r="V1" s="519"/>
      <c r="W1" s="519"/>
      <c r="X1" s="520"/>
    </row>
    <row r="2" spans="1:24" ht="30" customHeight="1" thickBot="1">
      <c r="A2" s="2697" t="s">
        <v>845</v>
      </c>
      <c r="B2" s="2698"/>
      <c r="C2" s="2698"/>
      <c r="D2" s="2698"/>
      <c r="E2" s="2698"/>
      <c r="F2" s="2698"/>
      <c r="G2" s="2698"/>
      <c r="H2" s="2120">
        <v>19242</v>
      </c>
      <c r="I2" s="521" t="s">
        <v>407</v>
      </c>
      <c r="J2" s="522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4"/>
      <c r="W2" s="523"/>
      <c r="X2" s="525"/>
    </row>
    <row r="3" spans="1:24" ht="25.5" customHeight="1" thickBot="1">
      <c r="A3" s="526"/>
      <c r="B3" s="527"/>
      <c r="C3" s="527"/>
      <c r="D3" s="527"/>
      <c r="E3" s="527"/>
      <c r="F3" s="527"/>
      <c r="G3" s="527"/>
      <c r="H3" s="528"/>
      <c r="I3" s="522"/>
      <c r="J3" s="523"/>
      <c r="K3" s="2699" t="s">
        <v>408</v>
      </c>
      <c r="L3" s="2700"/>
      <c r="M3" s="2701"/>
      <c r="O3" s="523"/>
      <c r="P3" s="523"/>
      <c r="Q3" s="523"/>
      <c r="R3" s="523"/>
      <c r="S3" s="523"/>
      <c r="T3" s="523"/>
      <c r="U3" s="523"/>
      <c r="V3" s="524"/>
      <c r="W3" s="523"/>
      <c r="X3" s="525"/>
    </row>
    <row r="4" spans="1:24" ht="81.75" customHeight="1">
      <c r="A4" s="529" t="s">
        <v>451</v>
      </c>
      <c r="B4" s="530" t="s">
        <v>409</v>
      </c>
      <c r="C4" s="531" t="s">
        <v>410</v>
      </c>
      <c r="D4" s="532" t="s">
        <v>411</v>
      </c>
      <c r="E4" s="532" t="s">
        <v>412</v>
      </c>
      <c r="F4" s="533" t="s">
        <v>413</v>
      </c>
      <c r="G4" s="533" t="s">
        <v>413</v>
      </c>
      <c r="H4" s="534" t="s">
        <v>414</v>
      </c>
      <c r="I4" s="531" t="s">
        <v>415</v>
      </c>
      <c r="J4" s="535" t="s">
        <v>416</v>
      </c>
      <c r="K4" s="536" t="s">
        <v>417</v>
      </c>
      <c r="L4" s="537" t="s">
        <v>418</v>
      </c>
      <c r="M4" s="538" t="s">
        <v>419</v>
      </c>
      <c r="N4" s="539" t="s">
        <v>420</v>
      </c>
      <c r="O4" s="540" t="s">
        <v>421</v>
      </c>
      <c r="P4" s="540" t="s">
        <v>422</v>
      </c>
      <c r="Q4" s="541" t="s">
        <v>423</v>
      </c>
      <c r="R4" s="541" t="s">
        <v>424</v>
      </c>
      <c r="S4" s="532" t="s">
        <v>425</v>
      </c>
      <c r="T4" s="532" t="s">
        <v>426</v>
      </c>
      <c r="U4" s="532" t="s">
        <v>427</v>
      </c>
      <c r="V4" s="537" t="s">
        <v>428</v>
      </c>
      <c r="W4" s="532" t="s">
        <v>429</v>
      </c>
      <c r="X4" s="542" t="s">
        <v>430</v>
      </c>
    </row>
    <row r="5" spans="1:24" ht="12.75">
      <c r="A5" s="543"/>
      <c r="B5" s="544"/>
      <c r="C5" s="545"/>
      <c r="D5" s="545"/>
      <c r="E5" s="546" t="s">
        <v>431</v>
      </c>
      <c r="F5" s="547" t="s">
        <v>432</v>
      </c>
      <c r="G5" s="547" t="s">
        <v>433</v>
      </c>
      <c r="H5" s="547"/>
      <c r="I5" s="545"/>
      <c r="J5" s="548"/>
      <c r="K5" s="623">
        <v>0.13</v>
      </c>
      <c r="L5" s="624">
        <v>0.04</v>
      </c>
      <c r="M5" s="549"/>
      <c r="N5" s="550">
        <v>0.2</v>
      </c>
      <c r="O5" s="551">
        <v>0.15</v>
      </c>
      <c r="P5" s="551">
        <v>0.33</v>
      </c>
      <c r="Q5" s="546"/>
      <c r="R5" s="546"/>
      <c r="S5" s="545"/>
      <c r="T5" s="552">
        <v>1.014</v>
      </c>
      <c r="U5" s="552">
        <v>1.007</v>
      </c>
      <c r="V5" s="552">
        <v>1.012</v>
      </c>
      <c r="W5" s="546"/>
      <c r="X5" s="553" t="s">
        <v>434</v>
      </c>
    </row>
    <row r="6" spans="1:24" ht="12.75">
      <c r="A6" s="554" t="s">
        <v>435</v>
      </c>
      <c r="B6" s="544"/>
      <c r="C6" s="545" t="e">
        <f>B6/(12/H6)</f>
        <v>#DIV/0!</v>
      </c>
      <c r="D6" s="545"/>
      <c r="E6" s="545"/>
      <c r="F6" s="545"/>
      <c r="G6" s="545"/>
      <c r="H6" s="545"/>
      <c r="I6" s="555">
        <f aca="true" t="shared" si="0" ref="I6:I11">$H$2</f>
        <v>19242</v>
      </c>
      <c r="J6" s="556" t="e">
        <f>C6*E6*I6</f>
        <v>#DIV/0!</v>
      </c>
      <c r="K6" s="557" t="e">
        <f>J6*F6</f>
        <v>#DIV/0!</v>
      </c>
      <c r="L6" s="558" t="e">
        <f>J6*G6</f>
        <v>#DIV/0!</v>
      </c>
      <c r="M6" s="559">
        <f>IF(F6=0,0,IF(H6=6,J6/4/165*216/6,J6/4/165*288/12))</f>
        <v>0</v>
      </c>
      <c r="N6" s="560" t="e">
        <f>(J6+K6+L6+M6)*$N$5</f>
        <v>#DIV/0!</v>
      </c>
      <c r="O6" s="558" t="e">
        <f>J6*$O$5</f>
        <v>#DIV/0!</v>
      </c>
      <c r="P6" s="558" t="e">
        <f>J6*$P$5</f>
        <v>#DIV/0!</v>
      </c>
      <c r="Q6" s="558" t="e">
        <f>J6+K6+N6+O6+L6+M6+P6</f>
        <v>#DIV/0!</v>
      </c>
      <c r="R6" s="558" t="e">
        <f>IF(H6&lt;12,Q6*2,Q6)</f>
        <v>#DIV/0!</v>
      </c>
      <c r="S6" s="558" t="e">
        <f>R6*3</f>
        <v>#DIV/0!</v>
      </c>
      <c r="T6" s="558" t="e">
        <f>IF(H6&lt;12,S6/3*0.5*$T$5,S6*$T$5)</f>
        <v>#DIV/0!</v>
      </c>
      <c r="U6" s="558">
        <f>IF($H6&lt;12,0,T6*$U$5)</f>
        <v>0</v>
      </c>
      <c r="V6" s="558" t="e">
        <f>IF($H6&lt;12,S6/3*2.5*$T$5*$U$5*$V$5,U6*$V$5)</f>
        <v>#DIV/0!</v>
      </c>
      <c r="W6" s="558" t="e">
        <f>S6+T6+U6+V6</f>
        <v>#DIV/0!</v>
      </c>
      <c r="X6" s="561" t="e">
        <f aca="true" t="shared" si="1" ref="X6:X11">W6/12/C6</f>
        <v>#DIV/0!</v>
      </c>
    </row>
    <row r="7" spans="1:24" ht="12.75">
      <c r="A7" s="554" t="s">
        <v>436</v>
      </c>
      <c r="B7" s="544"/>
      <c r="C7" s="545" t="e">
        <f>B7/(12/H7)</f>
        <v>#DIV/0!</v>
      </c>
      <c r="D7" s="545"/>
      <c r="E7" s="545"/>
      <c r="F7" s="545"/>
      <c r="G7" s="545"/>
      <c r="H7" s="545"/>
      <c r="I7" s="555">
        <f t="shared" si="0"/>
        <v>19242</v>
      </c>
      <c r="J7" s="556" t="e">
        <f>C7*E7*I7</f>
        <v>#DIV/0!</v>
      </c>
      <c r="K7" s="557" t="e">
        <f>J7*F7</f>
        <v>#DIV/0!</v>
      </c>
      <c r="L7" s="558" t="e">
        <f>J7*G7</f>
        <v>#DIV/0!</v>
      </c>
      <c r="M7" s="559">
        <f>IF(F7=0,0,IF(H7=6,J7/4/165*216/6,J7/4/165*288/12))</f>
        <v>0</v>
      </c>
      <c r="N7" s="560" t="e">
        <f>(J7+K7+L7+M7)*$N$5</f>
        <v>#DIV/0!</v>
      </c>
      <c r="O7" s="558" t="e">
        <f>J7*$O$5</f>
        <v>#DIV/0!</v>
      </c>
      <c r="P7" s="558" t="e">
        <f>J7*$P$5</f>
        <v>#DIV/0!</v>
      </c>
      <c r="Q7" s="558" t="e">
        <f>J7+K7+N7+O7+L7+M7+P7</f>
        <v>#DIV/0!</v>
      </c>
      <c r="R7" s="558" t="e">
        <f>IF(H7&lt;12,Q7*2,Q7)</f>
        <v>#DIV/0!</v>
      </c>
      <c r="S7" s="558" t="e">
        <f>R7*3</f>
        <v>#DIV/0!</v>
      </c>
      <c r="T7" s="558" t="e">
        <f>IF(H7&lt;12,S7/3*0.5*$T$5,S7*$T$5)</f>
        <v>#DIV/0!</v>
      </c>
      <c r="U7" s="558">
        <f>IF($H7&lt;12,0,T7*$U$5)</f>
        <v>0</v>
      </c>
      <c r="V7" s="558" t="e">
        <f>IF($H7&lt;12,S7/3*2.5*$T$5*$U$5*$V$5,U7*$V$5)</f>
        <v>#DIV/0!</v>
      </c>
      <c r="W7" s="558" t="e">
        <f>S7+T7+U7+V7</f>
        <v>#DIV/0!</v>
      </c>
      <c r="X7" s="561" t="e">
        <f t="shared" si="1"/>
        <v>#DIV/0!</v>
      </c>
    </row>
    <row r="8" spans="1:24" ht="12.75">
      <c r="A8" s="554" t="s">
        <v>437</v>
      </c>
      <c r="B8" s="544"/>
      <c r="C8" s="545" t="e">
        <f>B8/(12/H8)</f>
        <v>#DIV/0!</v>
      </c>
      <c r="D8" s="545"/>
      <c r="E8" s="545"/>
      <c r="F8" s="545"/>
      <c r="G8" s="545"/>
      <c r="H8" s="545"/>
      <c r="I8" s="555">
        <f t="shared" si="0"/>
        <v>19242</v>
      </c>
      <c r="J8" s="556" t="e">
        <f>C8*E8*I8</f>
        <v>#DIV/0!</v>
      </c>
      <c r="K8" s="557" t="e">
        <f>J8*F8</f>
        <v>#DIV/0!</v>
      </c>
      <c r="L8" s="558" t="e">
        <f>J8*G8</f>
        <v>#DIV/0!</v>
      </c>
      <c r="M8" s="559">
        <f>IF(F8=0,0,IF(H8=6,J8/4/165*216/6,J8/4/165*288/12))</f>
        <v>0</v>
      </c>
      <c r="N8" s="560" t="e">
        <f>(J8+K8+L8+M8)*$N$5</f>
        <v>#DIV/0!</v>
      </c>
      <c r="O8" s="558" t="e">
        <f>J8*$O$5</f>
        <v>#DIV/0!</v>
      </c>
      <c r="P8" s="558" t="e">
        <f>J8*$P$5</f>
        <v>#DIV/0!</v>
      </c>
      <c r="Q8" s="558" t="e">
        <f>J8+K8+N8+O8+L8+M8+P8</f>
        <v>#DIV/0!</v>
      </c>
      <c r="R8" s="558" t="e">
        <f>IF(H8&lt;12,Q8*2,Q8)</f>
        <v>#DIV/0!</v>
      </c>
      <c r="S8" s="558" t="e">
        <f>R8*3</f>
        <v>#DIV/0!</v>
      </c>
      <c r="T8" s="558" t="e">
        <f>IF(H8&lt;12,S8/3*0.5*$T$5,S8*$T$5)</f>
        <v>#DIV/0!</v>
      </c>
      <c r="U8" s="558">
        <f>IF($H8&lt;12,0,T8*$U$5)</f>
        <v>0</v>
      </c>
      <c r="V8" s="558" t="e">
        <f>IF($H8&lt;12,S8/3*2.5*$T$5*$U$5*$V$5,U8*$V$5)</f>
        <v>#DIV/0!</v>
      </c>
      <c r="W8" s="558" t="e">
        <f>S8+T8+U8+V8</f>
        <v>#DIV/0!</v>
      </c>
      <c r="X8" s="561" t="e">
        <f t="shared" si="1"/>
        <v>#DIV/0!</v>
      </c>
    </row>
    <row r="9" spans="1:24" s="572" customFormat="1" ht="12.75">
      <c r="A9" s="562" t="s">
        <v>438</v>
      </c>
      <c r="B9" s="563"/>
      <c r="C9" s="564" t="e">
        <f>B9/(12/H9)</f>
        <v>#DIV/0!</v>
      </c>
      <c r="D9" s="564"/>
      <c r="E9" s="564"/>
      <c r="F9" s="564"/>
      <c r="G9" s="564"/>
      <c r="H9" s="564"/>
      <c r="I9" s="565">
        <f t="shared" si="0"/>
        <v>19242</v>
      </c>
      <c r="J9" s="566" t="e">
        <f>C9*E9*I9</f>
        <v>#DIV/0!</v>
      </c>
      <c r="K9" s="567" t="e">
        <f>J9*F9</f>
        <v>#DIV/0!</v>
      </c>
      <c r="L9" s="568" t="e">
        <f>J9*G9</f>
        <v>#DIV/0!</v>
      </c>
      <c r="M9" s="569">
        <f>IF(F9=0,0,IF(H9=6,J9/4/165*216/6,J9/4/165*288/12))</f>
        <v>0</v>
      </c>
      <c r="N9" s="570" t="e">
        <f>(J9+K9+L9+M9)*$N$5</f>
        <v>#DIV/0!</v>
      </c>
      <c r="O9" s="568" t="e">
        <f>J9*$O$5</f>
        <v>#DIV/0!</v>
      </c>
      <c r="P9" s="568" t="e">
        <f>J9*$P$5</f>
        <v>#DIV/0!</v>
      </c>
      <c r="Q9" s="568" t="e">
        <f>J9+K9+N9+O9+L9+M9+P9</f>
        <v>#DIV/0!</v>
      </c>
      <c r="R9" s="568" t="e">
        <f>IF(H9&lt;12,Q9*2,Q9)</f>
        <v>#DIV/0!</v>
      </c>
      <c r="S9" s="568" t="e">
        <f>R9*3</f>
        <v>#DIV/0!</v>
      </c>
      <c r="T9" s="568" t="e">
        <f>IF(H9&lt;12,S9/3*0.5*$T$5,S9*$T$5)</f>
        <v>#DIV/0!</v>
      </c>
      <c r="U9" s="568">
        <f>IF($H9&lt;12,0,T9*$U$5)</f>
        <v>0</v>
      </c>
      <c r="V9" s="568" t="e">
        <f>IF($H9&lt;12,S9/3*2.5*$T$5*$U$5*$V$5,U9*$V$5)</f>
        <v>#DIV/0!</v>
      </c>
      <c r="W9" s="568" t="e">
        <f>S9+T9+U9+V9</f>
        <v>#DIV/0!</v>
      </c>
      <c r="X9" s="571" t="e">
        <f t="shared" si="1"/>
        <v>#DIV/0!</v>
      </c>
    </row>
    <row r="10" spans="1:24" ht="12.75">
      <c r="A10" s="554" t="s">
        <v>439</v>
      </c>
      <c r="B10" s="544"/>
      <c r="C10" s="545" t="e">
        <f>B10/(12/H10)</f>
        <v>#DIV/0!</v>
      </c>
      <c r="D10" s="545"/>
      <c r="E10" s="545"/>
      <c r="F10" s="545"/>
      <c r="G10" s="545"/>
      <c r="H10" s="545"/>
      <c r="I10" s="555">
        <f t="shared" si="0"/>
        <v>19242</v>
      </c>
      <c r="J10" s="556" t="e">
        <f>C10*E10*I10</f>
        <v>#DIV/0!</v>
      </c>
      <c r="K10" s="557" t="e">
        <f>J10*F10</f>
        <v>#DIV/0!</v>
      </c>
      <c r="L10" s="558" t="e">
        <f>J10*G10</f>
        <v>#DIV/0!</v>
      </c>
      <c r="M10" s="559">
        <f>IF(F10=0,0,IF(H10=6,J10/4/165*216/6,J10/4/165*288/12))</f>
        <v>0</v>
      </c>
      <c r="N10" s="560" t="e">
        <f>(J10+K10+L10+M10)*$N$5</f>
        <v>#DIV/0!</v>
      </c>
      <c r="O10" s="558" t="e">
        <f>J10*$O$5</f>
        <v>#DIV/0!</v>
      </c>
      <c r="P10" s="558" t="e">
        <f>J10*$P$5</f>
        <v>#DIV/0!</v>
      </c>
      <c r="Q10" s="558" t="e">
        <f>J10+K10+N10+O10+L10+M10+P10</f>
        <v>#DIV/0!</v>
      </c>
      <c r="R10" s="558" t="e">
        <f>IF(H10&lt;12,Q10*2,Q10)</f>
        <v>#DIV/0!</v>
      </c>
      <c r="S10" s="558" t="e">
        <f>R10*3</f>
        <v>#DIV/0!</v>
      </c>
      <c r="T10" s="558" t="e">
        <f>IF(H10&lt;12,S10/3*0.5*$T$5,S10*$T$5)</f>
        <v>#DIV/0!</v>
      </c>
      <c r="U10" s="558">
        <f>IF($H10&lt;12,0,T10*$U$5)</f>
        <v>0</v>
      </c>
      <c r="V10" s="558" t="e">
        <f>IF($H10&lt;12,S10/3*2.5*$T$5*$U$5*$V$5,U10*$V$5)</f>
        <v>#DIV/0!</v>
      </c>
      <c r="W10" s="558" t="e">
        <f>S10+T10+U10+V10</f>
        <v>#DIV/0!</v>
      </c>
      <c r="X10" s="561" t="e">
        <f t="shared" si="1"/>
        <v>#DIV/0!</v>
      </c>
    </row>
    <row r="11" spans="1:24" s="584" customFormat="1" ht="13.5" thickBot="1">
      <c r="A11" s="573" t="s">
        <v>440</v>
      </c>
      <c r="B11" s="574">
        <f>SUM(B6:B10)</f>
        <v>0</v>
      </c>
      <c r="C11" s="574" t="e">
        <f>SUM(C6:C10)</f>
        <v>#DIV/0!</v>
      </c>
      <c r="D11" s="575" t="e">
        <f>SUMPRODUCT(C6:C10,D6:D10)/C11</f>
        <v>#DIV/0!</v>
      </c>
      <c r="E11" s="575" t="e">
        <f>SUMPRODUCT(C6:C10,E6:E10)/C11</f>
        <v>#DIV/0!</v>
      </c>
      <c r="F11" s="576"/>
      <c r="G11" s="576"/>
      <c r="H11" s="576"/>
      <c r="I11" s="577">
        <f t="shared" si="0"/>
        <v>19242</v>
      </c>
      <c r="J11" s="578" t="e">
        <f>SUM(J6:J10)</f>
        <v>#DIV/0!</v>
      </c>
      <c r="K11" s="579" t="e">
        <f aca="true" t="shared" si="2" ref="K11:W11">SUM(K6:K10)</f>
        <v>#DIV/0!</v>
      </c>
      <c r="L11" s="580" t="e">
        <f t="shared" si="2"/>
        <v>#DIV/0!</v>
      </c>
      <c r="M11" s="581">
        <f t="shared" si="2"/>
        <v>0</v>
      </c>
      <c r="N11" s="582" t="e">
        <f>SUM(N6:N10)</f>
        <v>#DIV/0!</v>
      </c>
      <c r="O11" s="580" t="e">
        <f t="shared" si="2"/>
        <v>#DIV/0!</v>
      </c>
      <c r="P11" s="580" t="e">
        <f t="shared" si="2"/>
        <v>#DIV/0!</v>
      </c>
      <c r="Q11" s="580" t="e">
        <f t="shared" si="2"/>
        <v>#DIV/0!</v>
      </c>
      <c r="R11" s="580" t="e">
        <f t="shared" si="2"/>
        <v>#DIV/0!</v>
      </c>
      <c r="S11" s="580" t="e">
        <f t="shared" si="2"/>
        <v>#DIV/0!</v>
      </c>
      <c r="T11" s="580" t="e">
        <f t="shared" si="2"/>
        <v>#DIV/0!</v>
      </c>
      <c r="U11" s="580">
        <f t="shared" si="2"/>
        <v>0</v>
      </c>
      <c r="V11" s="580" t="e">
        <f t="shared" si="2"/>
        <v>#DIV/0!</v>
      </c>
      <c r="W11" s="580" t="e">
        <f t="shared" si="2"/>
        <v>#DIV/0!</v>
      </c>
      <c r="X11" s="583" t="e">
        <f t="shared" si="1"/>
        <v>#DIV/0!</v>
      </c>
    </row>
    <row r="12" spans="1:24" s="584" customFormat="1" ht="15">
      <c r="A12" s="585"/>
      <c r="B12" s="586"/>
      <c r="C12" s="587"/>
      <c r="D12" s="587"/>
      <c r="E12" s="586"/>
      <c r="F12" s="586"/>
      <c r="G12" s="586"/>
      <c r="H12" s="586"/>
      <c r="I12" s="528" t="e">
        <f>H$2*W13</f>
        <v>#DIV/0!</v>
      </c>
      <c r="J12" s="588" t="s">
        <v>441</v>
      </c>
      <c r="K12" s="586"/>
      <c r="L12" s="586"/>
      <c r="M12" s="586"/>
      <c r="N12" s="586"/>
      <c r="O12" s="586"/>
      <c r="P12" s="586"/>
      <c r="Q12" s="586"/>
      <c r="R12" s="589"/>
      <c r="S12" s="2702" t="s">
        <v>442</v>
      </c>
      <c r="T12" s="2702"/>
      <c r="U12" s="2702"/>
      <c r="V12" s="2702"/>
      <c r="W12" s="590" t="e">
        <f>(S11+T11/T5+U11/U5/T5+V11/V5/U5/T5)</f>
        <v>#DIV/0!</v>
      </c>
      <c r="X12" s="591"/>
    </row>
    <row r="13" spans="1:24" s="584" customFormat="1" ht="13.5" thickBot="1">
      <c r="A13" s="585"/>
      <c r="B13" s="586"/>
      <c r="C13" s="587"/>
      <c r="D13" s="587"/>
      <c r="E13" s="586"/>
      <c r="F13" s="586"/>
      <c r="G13" s="586"/>
      <c r="H13" s="592"/>
      <c r="I13" s="586"/>
      <c r="J13" s="586"/>
      <c r="K13" s="586"/>
      <c r="L13" s="586"/>
      <c r="M13" s="586"/>
      <c r="N13" s="586"/>
      <c r="O13" s="586"/>
      <c r="P13" s="586"/>
      <c r="Q13" s="2703" t="s">
        <v>443</v>
      </c>
      <c r="R13" s="2703"/>
      <c r="S13" s="2703"/>
      <c r="T13" s="2703"/>
      <c r="U13" s="2703"/>
      <c r="V13" s="2703"/>
      <c r="W13" s="593" t="e">
        <f>W11/W12</f>
        <v>#DIV/0!</v>
      </c>
      <c r="X13" s="594"/>
    </row>
    <row r="14" spans="1:24" s="584" customFormat="1" ht="13.5" thickBot="1">
      <c r="A14" s="2704" t="s">
        <v>444</v>
      </c>
      <c r="B14" s="2705"/>
      <c r="C14" s="2705"/>
      <c r="D14" s="2705"/>
      <c r="E14" s="2705"/>
      <c r="F14" s="2705"/>
      <c r="G14" s="595" t="e">
        <f>W13</f>
        <v>#DIV/0!</v>
      </c>
      <c r="H14" s="592"/>
      <c r="I14" s="586"/>
      <c r="J14" s="586"/>
      <c r="K14" s="586"/>
      <c r="L14" s="586"/>
      <c r="M14" s="586"/>
      <c r="N14" s="586"/>
      <c r="O14" s="586"/>
      <c r="P14" s="586"/>
      <c r="Q14" s="586"/>
      <c r="R14" s="589"/>
      <c r="S14" s="589"/>
      <c r="T14" s="589"/>
      <c r="U14" s="586"/>
      <c r="V14" s="587"/>
      <c r="W14" s="590"/>
      <c r="X14" s="594"/>
    </row>
    <row r="15" spans="1:24" s="584" customFormat="1" ht="12.75" customHeight="1">
      <c r="A15" s="2706" t="s">
        <v>445</v>
      </c>
      <c r="B15" s="2707"/>
      <c r="C15" s="2707"/>
      <c r="D15" s="2707"/>
      <c r="E15" s="2707"/>
      <c r="F15" s="2707"/>
      <c r="G15" s="596" t="e">
        <f>(K11+L11+M11)/J11</f>
        <v>#DIV/0!</v>
      </c>
      <c r="H15" s="592"/>
      <c r="I15" s="586"/>
      <c r="J15" s="586"/>
      <c r="K15" s="586"/>
      <c r="L15" s="586"/>
      <c r="M15" s="586"/>
      <c r="N15" s="586"/>
      <c r="O15" s="586"/>
      <c r="P15" s="586"/>
      <c r="Q15" s="586"/>
      <c r="R15" s="586"/>
      <c r="S15" s="589"/>
      <c r="T15" s="589"/>
      <c r="U15" s="586"/>
      <c r="V15" s="587"/>
      <c r="W15" s="597"/>
      <c r="X15" s="594"/>
    </row>
    <row r="16" spans="1:24" s="584" customFormat="1" ht="12.75">
      <c r="A16" s="2708" t="s">
        <v>446</v>
      </c>
      <c r="B16" s="2709"/>
      <c r="C16" s="2709"/>
      <c r="D16" s="2709"/>
      <c r="E16" s="2709"/>
      <c r="F16" s="2709"/>
      <c r="G16" s="598">
        <f>N5</f>
        <v>0.2</v>
      </c>
      <c r="H16" s="592"/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9"/>
      <c r="T16" s="589"/>
      <c r="U16" s="586"/>
      <c r="V16" s="587"/>
      <c r="W16" s="597"/>
      <c r="X16" s="594"/>
    </row>
    <row r="17" spans="1:24" s="584" customFormat="1" ht="12.75" customHeight="1">
      <c r="A17" s="2708" t="s">
        <v>421</v>
      </c>
      <c r="B17" s="2709"/>
      <c r="C17" s="2709"/>
      <c r="D17" s="2709"/>
      <c r="E17" s="2709"/>
      <c r="F17" s="2709"/>
      <c r="G17" s="598">
        <f>O5</f>
        <v>0.15</v>
      </c>
      <c r="H17" s="592"/>
      <c r="I17" s="586"/>
      <c r="J17" s="586"/>
      <c r="K17" s="586"/>
      <c r="L17" s="586"/>
      <c r="M17" s="586"/>
      <c r="N17" s="586"/>
      <c r="O17" s="586"/>
      <c r="P17" s="586"/>
      <c r="Q17" s="586"/>
      <c r="R17" s="586"/>
      <c r="S17" s="589"/>
      <c r="T17" s="599"/>
      <c r="U17" s="586"/>
      <c r="V17" s="587"/>
      <c r="W17" s="597"/>
      <c r="X17" s="594"/>
    </row>
    <row r="18" spans="1:24" s="584" customFormat="1" ht="12.75" customHeight="1" thickBot="1">
      <c r="A18" s="2710" t="s">
        <v>447</v>
      </c>
      <c r="B18" s="2711"/>
      <c r="C18" s="2711"/>
      <c r="D18" s="2711"/>
      <c r="E18" s="2711"/>
      <c r="F18" s="2711"/>
      <c r="G18" s="600">
        <f>P5</f>
        <v>0.33</v>
      </c>
      <c r="H18" s="601"/>
      <c r="I18" s="602"/>
      <c r="J18" s="602"/>
      <c r="K18" s="602"/>
      <c r="L18" s="602"/>
      <c r="M18" s="602"/>
      <c r="N18" s="602"/>
      <c r="O18" s="602"/>
      <c r="P18" s="602"/>
      <c r="Q18" s="602"/>
      <c r="R18" s="602"/>
      <c r="S18" s="603"/>
      <c r="T18" s="604"/>
      <c r="U18" s="602"/>
      <c r="V18" s="605"/>
      <c r="W18" s="606"/>
      <c r="X18" s="607"/>
    </row>
    <row r="19" spans="1:24" s="584" customFormat="1" ht="12.75" customHeight="1">
      <c r="A19" s="608"/>
      <c r="B19" s="609"/>
      <c r="C19" s="609"/>
      <c r="D19" s="609"/>
      <c r="E19" s="609"/>
      <c r="F19" s="609"/>
      <c r="G19" s="610"/>
      <c r="H19" s="611"/>
      <c r="I19" s="612"/>
      <c r="J19" s="612"/>
      <c r="K19" s="612"/>
      <c r="L19" s="612"/>
      <c r="M19" s="612"/>
      <c r="N19" s="612"/>
      <c r="O19" s="612"/>
      <c r="P19" s="612"/>
      <c r="Q19" s="612"/>
      <c r="R19" s="612"/>
      <c r="S19" s="613"/>
      <c r="T19" s="613"/>
      <c r="U19" s="612"/>
      <c r="V19" s="614"/>
      <c r="W19" s="615"/>
      <c r="X19" s="616"/>
    </row>
    <row r="20" spans="1:24" ht="15.75">
      <c r="A20" s="2712" t="s">
        <v>448</v>
      </c>
      <c r="B20" s="2713"/>
      <c r="C20" s="2713"/>
      <c r="D20" s="2713"/>
      <c r="E20" s="2713"/>
      <c r="F20" s="2713"/>
      <c r="G20" s="2713"/>
      <c r="H20" s="2713"/>
      <c r="I20" s="2713"/>
      <c r="J20" s="2713"/>
      <c r="K20" s="2713"/>
      <c r="L20" s="2713"/>
      <c r="M20" s="2713"/>
      <c r="N20" s="2713"/>
      <c r="O20" s="523"/>
      <c r="P20" s="617"/>
      <c r="Q20" s="523"/>
      <c r="R20" s="523"/>
      <c r="S20" s="523"/>
      <c r="T20" s="523"/>
      <c r="U20" s="523"/>
      <c r="V20" s="523"/>
      <c r="W20" s="523"/>
      <c r="X20" s="525"/>
    </row>
    <row r="21" spans="1:24" ht="12.75">
      <c r="A21" s="618"/>
      <c r="B21" s="523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5"/>
    </row>
    <row r="22" spans="1:24" ht="15.75" thickBot="1">
      <c r="A22" s="2697" t="str">
        <f>A2</f>
        <v>Ставка 1 разряда на 1 января 2025 г.</v>
      </c>
      <c r="B22" s="2698"/>
      <c r="C22" s="2698"/>
      <c r="D22" s="2698"/>
      <c r="E22" s="2698"/>
      <c r="F22" s="2698"/>
      <c r="G22" s="2698"/>
      <c r="H22" s="619">
        <f>H2</f>
        <v>19242</v>
      </c>
      <c r="I22" s="521" t="s">
        <v>407</v>
      </c>
      <c r="J22" s="523"/>
      <c r="K22" s="523"/>
      <c r="L22" s="523"/>
      <c r="M22" s="523"/>
      <c r="N22" s="523"/>
      <c r="O22" s="523"/>
      <c r="P22" s="523"/>
      <c r="Q22" s="523"/>
      <c r="R22" s="523"/>
      <c r="S22" s="523"/>
      <c r="T22" s="523"/>
      <c r="U22" s="523"/>
      <c r="V22" s="524"/>
      <c r="W22" s="523"/>
      <c r="X22" s="525"/>
    </row>
    <row r="23" spans="1:24" ht="29.25" customHeight="1" thickBot="1">
      <c r="A23" s="526"/>
      <c r="B23" s="527"/>
      <c r="C23" s="527"/>
      <c r="D23" s="527"/>
      <c r="E23" s="527"/>
      <c r="F23" s="527"/>
      <c r="G23" s="527"/>
      <c r="H23" s="528"/>
      <c r="I23" s="522"/>
      <c r="J23" s="523"/>
      <c r="K23" s="2699" t="s">
        <v>408</v>
      </c>
      <c r="L23" s="2700"/>
      <c r="M23" s="2701"/>
      <c r="O23" s="523"/>
      <c r="P23" s="523"/>
      <c r="Q23" s="523"/>
      <c r="R23" s="523"/>
      <c r="S23" s="523"/>
      <c r="T23" s="523"/>
      <c r="U23" s="523"/>
      <c r="V23" s="524"/>
      <c r="W23" s="523"/>
      <c r="X23" s="525"/>
    </row>
    <row r="24" spans="1:24" ht="81.75" customHeight="1">
      <c r="A24" s="529" t="s">
        <v>451</v>
      </c>
      <c r="B24" s="530" t="s">
        <v>409</v>
      </c>
      <c r="C24" s="531" t="s">
        <v>410</v>
      </c>
      <c r="D24" s="532" t="s">
        <v>411</v>
      </c>
      <c r="E24" s="532" t="s">
        <v>412</v>
      </c>
      <c r="F24" s="533" t="s">
        <v>413</v>
      </c>
      <c r="G24" s="533" t="s">
        <v>413</v>
      </c>
      <c r="H24" s="534" t="s">
        <v>414</v>
      </c>
      <c r="I24" s="531" t="s">
        <v>415</v>
      </c>
      <c r="J24" s="535" t="s">
        <v>416</v>
      </c>
      <c r="K24" s="536" t="s">
        <v>417</v>
      </c>
      <c r="L24" s="537" t="s">
        <v>418</v>
      </c>
      <c r="M24" s="538" t="s">
        <v>419</v>
      </c>
      <c r="N24" s="530" t="s">
        <v>420</v>
      </c>
      <c r="O24" s="531" t="s">
        <v>421</v>
      </c>
      <c r="P24" s="531" t="s">
        <v>422</v>
      </c>
      <c r="Q24" s="532" t="s">
        <v>449</v>
      </c>
      <c r="R24" s="532"/>
      <c r="S24" s="532" t="s">
        <v>425</v>
      </c>
      <c r="T24" s="532" t="s">
        <v>426</v>
      </c>
      <c r="U24" s="532" t="s">
        <v>427</v>
      </c>
      <c r="V24" s="537" t="s">
        <v>428</v>
      </c>
      <c r="W24" s="532" t="s">
        <v>429</v>
      </c>
      <c r="X24" s="542" t="s">
        <v>430</v>
      </c>
    </row>
    <row r="25" spans="1:24" ht="12.75">
      <c r="A25" s="543"/>
      <c r="B25" s="544"/>
      <c r="C25" s="545"/>
      <c r="D25" s="545"/>
      <c r="E25" s="546" t="s">
        <v>431</v>
      </c>
      <c r="F25" s="547" t="s">
        <v>432</v>
      </c>
      <c r="G25" s="547" t="s">
        <v>433</v>
      </c>
      <c r="H25" s="547"/>
      <c r="I25" s="545"/>
      <c r="J25" s="548"/>
      <c r="K25" s="623">
        <v>0.13</v>
      </c>
      <c r="L25" s="624">
        <v>0.04</v>
      </c>
      <c r="M25" s="549"/>
      <c r="N25" s="550">
        <f>N5</f>
        <v>0.2</v>
      </c>
      <c r="O25" s="551">
        <f>O5</f>
        <v>0.15</v>
      </c>
      <c r="P25" s="551">
        <f>P5</f>
        <v>0.33</v>
      </c>
      <c r="Q25" s="620"/>
      <c r="R25" s="620"/>
      <c r="S25" s="621"/>
      <c r="T25" s="552">
        <f>T5</f>
        <v>1.014</v>
      </c>
      <c r="U25" s="552">
        <f>U5</f>
        <v>1.007</v>
      </c>
      <c r="V25" s="552">
        <f>V5</f>
        <v>1.012</v>
      </c>
      <c r="W25" s="546"/>
      <c r="X25" s="553" t="s">
        <v>434</v>
      </c>
    </row>
    <row r="26" spans="1:24" ht="12.75">
      <c r="A26" s="554" t="s">
        <v>435</v>
      </c>
      <c r="B26" s="544"/>
      <c r="C26" s="545" t="e">
        <f>B26/(12/H26)</f>
        <v>#DIV/0!</v>
      </c>
      <c r="D26" s="545"/>
      <c r="E26" s="545"/>
      <c r="F26" s="545"/>
      <c r="G26" s="545"/>
      <c r="H26" s="545"/>
      <c r="I26" s="555">
        <f>$H$2</f>
        <v>19242</v>
      </c>
      <c r="J26" s="556" t="e">
        <f>C26*E26*I26</f>
        <v>#DIV/0!</v>
      </c>
      <c r="K26" s="557" t="e">
        <f>J26*F26</f>
        <v>#DIV/0!</v>
      </c>
      <c r="L26" s="558" t="e">
        <f>J26*G26</f>
        <v>#DIV/0!</v>
      </c>
      <c r="M26" s="559">
        <f>IF(F26=0,0,IF(H26=6,J26/4/165*216/6,J26/4/165*288/12))</f>
        <v>0</v>
      </c>
      <c r="N26" s="560" t="e">
        <f>(J26+K26+L26+M26)*$N$5</f>
        <v>#DIV/0!</v>
      </c>
      <c r="O26" s="558" t="e">
        <f>J26*$O$5</f>
        <v>#DIV/0!</v>
      </c>
      <c r="P26" s="558" t="e">
        <f>J26*$P$5</f>
        <v>#DIV/0!</v>
      </c>
      <c r="Q26" s="558" t="e">
        <f>J26+K26+N26+O26+L26+M26+P26</f>
        <v>#DIV/0!</v>
      </c>
      <c r="R26" s="558" t="e">
        <f>IF(H26&lt;12,Q26*2,Q26)</f>
        <v>#DIV/0!</v>
      </c>
      <c r="S26" s="558" t="e">
        <f>R26*3</f>
        <v>#DIV/0!</v>
      </c>
      <c r="T26" s="558" t="e">
        <f>IF(H26&lt;12,S26/3*0.5*$T$5,S26*$T$5)</f>
        <v>#DIV/0!</v>
      </c>
      <c r="U26" s="558">
        <f>IF($H26&lt;12,0,T26*$U$5)</f>
        <v>0</v>
      </c>
      <c r="V26" s="558" t="e">
        <f>IF($H26&lt;12,S26/3*2.5*$T$5*$U$5*$V$5,U26*$V$5)</f>
        <v>#DIV/0!</v>
      </c>
      <c r="W26" s="558" t="e">
        <f>S26+T26+U26+V26</f>
        <v>#DIV/0!</v>
      </c>
      <c r="X26" s="561" t="e">
        <f>W26/12/C26</f>
        <v>#DIV/0!</v>
      </c>
    </row>
    <row r="27" spans="1:24" ht="12.75">
      <c r="A27" s="554" t="s">
        <v>436</v>
      </c>
      <c r="B27" s="544"/>
      <c r="C27" s="545" t="e">
        <f>B27/(12/H27)</f>
        <v>#DIV/0!</v>
      </c>
      <c r="D27" s="545"/>
      <c r="E27" s="545"/>
      <c r="F27" s="545"/>
      <c r="G27" s="545"/>
      <c r="H27" s="545"/>
      <c r="I27" s="555">
        <f>$H$2</f>
        <v>19242</v>
      </c>
      <c r="J27" s="556" t="e">
        <f>C27*E27*I27</f>
        <v>#DIV/0!</v>
      </c>
      <c r="K27" s="557" t="e">
        <f>J27*F27</f>
        <v>#DIV/0!</v>
      </c>
      <c r="L27" s="558" t="e">
        <f>J27*G27</f>
        <v>#DIV/0!</v>
      </c>
      <c r="M27" s="559">
        <f>IF(F27=0,0,IF(H27=6,J27/4/165*216/6,J27/4/165*288/12))</f>
        <v>0</v>
      </c>
      <c r="N27" s="560" t="e">
        <f>(J27+K27+L27+M27)*$N$5</f>
        <v>#DIV/0!</v>
      </c>
      <c r="O27" s="558" t="e">
        <f>J27*$O$5</f>
        <v>#DIV/0!</v>
      </c>
      <c r="P27" s="558" t="e">
        <f>J27*$P$5</f>
        <v>#DIV/0!</v>
      </c>
      <c r="Q27" s="558" t="e">
        <f>J27+K27+N27+O27+L27+M27+P27</f>
        <v>#DIV/0!</v>
      </c>
      <c r="R27" s="558" t="e">
        <f>IF(H27&lt;12,Q27*2,Q27)</f>
        <v>#DIV/0!</v>
      </c>
      <c r="S27" s="558" t="e">
        <f>R27*3</f>
        <v>#DIV/0!</v>
      </c>
      <c r="T27" s="558" t="e">
        <f>IF(H27&lt;12,S27/3*0.5*$T$5,S27*$T$5)</f>
        <v>#DIV/0!</v>
      </c>
      <c r="U27" s="558">
        <f>IF($H27&lt;12,0,T27*$U$5)</f>
        <v>0</v>
      </c>
      <c r="V27" s="558" t="e">
        <f>IF($H27&lt;12,S27/3*2.5*$T$5*$U$5*$V$5,U27*$V$5)</f>
        <v>#DIV/0!</v>
      </c>
      <c r="W27" s="558" t="e">
        <f>S27+T27+U27+V27</f>
        <v>#DIV/0!</v>
      </c>
      <c r="X27" s="561" t="e">
        <f>W27/12/C27</f>
        <v>#DIV/0!</v>
      </c>
    </row>
    <row r="28" spans="1:24" ht="12.75">
      <c r="A28" s="554" t="s">
        <v>437</v>
      </c>
      <c r="B28" s="544"/>
      <c r="C28" s="545" t="e">
        <f>B28/(12/H28)</f>
        <v>#DIV/0!</v>
      </c>
      <c r="D28" s="545"/>
      <c r="E28" s="545"/>
      <c r="F28" s="545"/>
      <c r="G28" s="545"/>
      <c r="H28" s="545"/>
      <c r="I28" s="555">
        <f>$H$2</f>
        <v>19242</v>
      </c>
      <c r="J28" s="556" t="e">
        <f>C28*E28*I28</f>
        <v>#DIV/0!</v>
      </c>
      <c r="K28" s="557" t="e">
        <f>J28*F28</f>
        <v>#DIV/0!</v>
      </c>
      <c r="L28" s="558" t="e">
        <f>J28*G28</f>
        <v>#DIV/0!</v>
      </c>
      <c r="M28" s="559">
        <f>IF(F28=0,0,IF(H28=6,J28/4/165*216/6,J28/4/165*288/12))</f>
        <v>0</v>
      </c>
      <c r="N28" s="560" t="e">
        <f>(J28+K28+L28+M28)*$N$5</f>
        <v>#DIV/0!</v>
      </c>
      <c r="O28" s="558" t="e">
        <f>J28*$O$5</f>
        <v>#DIV/0!</v>
      </c>
      <c r="P28" s="558" t="e">
        <f>J28*$P$5</f>
        <v>#DIV/0!</v>
      </c>
      <c r="Q28" s="558" t="e">
        <f>J28+K28+N28+O28+L28+M28+P28</f>
        <v>#DIV/0!</v>
      </c>
      <c r="R28" s="558" t="e">
        <f>IF(H28&lt;12,Q28*2,Q28)</f>
        <v>#DIV/0!</v>
      </c>
      <c r="S28" s="558" t="e">
        <f>R28*3</f>
        <v>#DIV/0!</v>
      </c>
      <c r="T28" s="558" t="e">
        <f>IF(H28&lt;12,S28/3*0.5*$T$5,S28*$T$5)</f>
        <v>#DIV/0!</v>
      </c>
      <c r="U28" s="558">
        <f>IF($H28&lt;12,0,T28*$U$5)</f>
        <v>0</v>
      </c>
      <c r="V28" s="558" t="e">
        <f>IF($H28&lt;12,S28/3*2.5*$T$5*$U$5*$V$5,U28*$V$5)</f>
        <v>#DIV/0!</v>
      </c>
      <c r="W28" s="558" t="e">
        <f>S28+T28+U28+V28</f>
        <v>#DIV/0!</v>
      </c>
      <c r="X28" s="561" t="e">
        <f>W28/12/C28</f>
        <v>#DIV/0!</v>
      </c>
    </row>
    <row r="29" spans="1:24" ht="12.75">
      <c r="A29" s="554" t="s">
        <v>439</v>
      </c>
      <c r="B29" s="544"/>
      <c r="C29" s="545" t="e">
        <f>B29/(12/H29)</f>
        <v>#DIV/0!</v>
      </c>
      <c r="D29" s="545"/>
      <c r="E29" s="545"/>
      <c r="F29" s="545"/>
      <c r="G29" s="545"/>
      <c r="H29" s="545"/>
      <c r="I29" s="555">
        <f>$H$2</f>
        <v>19242</v>
      </c>
      <c r="J29" s="556" t="e">
        <f>C29*E29*I29</f>
        <v>#DIV/0!</v>
      </c>
      <c r="K29" s="557" t="e">
        <f>J29*F29</f>
        <v>#DIV/0!</v>
      </c>
      <c r="L29" s="558" t="e">
        <f>J29*G29</f>
        <v>#DIV/0!</v>
      </c>
      <c r="M29" s="559">
        <f>IF(F29=0,0,IF(H29=6,J29/4/165*216/6,J29/4/165*288/12))</f>
        <v>0</v>
      </c>
      <c r="N29" s="560" t="e">
        <f>(J29+K29+L29+M29)*$N$5</f>
        <v>#DIV/0!</v>
      </c>
      <c r="O29" s="558" t="e">
        <f>J29*$O$5</f>
        <v>#DIV/0!</v>
      </c>
      <c r="P29" s="558" t="e">
        <f>J29*$P$5</f>
        <v>#DIV/0!</v>
      </c>
      <c r="Q29" s="558" t="e">
        <f>J29+K29+N29+O29+L29+M29+P29</f>
        <v>#DIV/0!</v>
      </c>
      <c r="R29" s="558" t="e">
        <f>IF(H29&lt;12,Q29*2,Q29)</f>
        <v>#DIV/0!</v>
      </c>
      <c r="S29" s="558" t="e">
        <f>R29*3</f>
        <v>#DIV/0!</v>
      </c>
      <c r="T29" s="558" t="e">
        <f>IF(H29&lt;12,S29/3*0.5*$T$5,S29*$T$5)</f>
        <v>#DIV/0!</v>
      </c>
      <c r="U29" s="558">
        <f>IF($H29&lt;12,0,T29*$U$5)</f>
        <v>0</v>
      </c>
      <c r="V29" s="558" t="e">
        <f>IF($H29&lt;12,S29/3*2.5*$T$5*$U$5*$V$5,U29*$V$5)</f>
        <v>#DIV/0!</v>
      </c>
      <c r="W29" s="558" t="e">
        <f>S29+T29+U29+V29</f>
        <v>#DIV/0!</v>
      </c>
      <c r="X29" s="561" t="e">
        <f>W29/12/C29</f>
        <v>#DIV/0!</v>
      </c>
    </row>
    <row r="30" spans="1:24" s="584" customFormat="1" ht="13.5" thickBot="1">
      <c r="A30" s="573" t="s">
        <v>440</v>
      </c>
      <c r="B30" s="574">
        <f>SUM(B26:B29)</f>
        <v>0</v>
      </c>
      <c r="C30" s="574" t="e">
        <f>SUM(C26:C29)</f>
        <v>#DIV/0!</v>
      </c>
      <c r="D30" s="575" t="e">
        <f>SUMPRODUCT(C26:C29,D26:D29)/C30</f>
        <v>#DIV/0!</v>
      </c>
      <c r="E30" s="622" t="e">
        <f>J30/I30/C30</f>
        <v>#DIV/0!</v>
      </c>
      <c r="F30" s="576"/>
      <c r="G30" s="576"/>
      <c r="H30" s="576"/>
      <c r="I30" s="577">
        <f>$H$2</f>
        <v>19242</v>
      </c>
      <c r="J30" s="578" t="e">
        <f aca="true" t="shared" si="3" ref="J30:W30">SUM(J26:J29)</f>
        <v>#DIV/0!</v>
      </c>
      <c r="K30" s="579" t="e">
        <f t="shared" si="3"/>
        <v>#DIV/0!</v>
      </c>
      <c r="L30" s="580" t="e">
        <f t="shared" si="3"/>
        <v>#DIV/0!</v>
      </c>
      <c r="M30" s="581">
        <f t="shared" si="3"/>
        <v>0</v>
      </c>
      <c r="N30" s="582" t="e">
        <f t="shared" si="3"/>
        <v>#DIV/0!</v>
      </c>
      <c r="O30" s="580" t="e">
        <f t="shared" si="3"/>
        <v>#DIV/0!</v>
      </c>
      <c r="P30" s="580" t="e">
        <f t="shared" si="3"/>
        <v>#DIV/0!</v>
      </c>
      <c r="Q30" s="580" t="e">
        <f t="shared" si="3"/>
        <v>#DIV/0!</v>
      </c>
      <c r="R30" s="580" t="e">
        <f t="shared" si="3"/>
        <v>#DIV/0!</v>
      </c>
      <c r="S30" s="580" t="e">
        <f t="shared" si="3"/>
        <v>#DIV/0!</v>
      </c>
      <c r="T30" s="580" t="e">
        <f t="shared" si="3"/>
        <v>#DIV/0!</v>
      </c>
      <c r="U30" s="580">
        <f t="shared" si="3"/>
        <v>0</v>
      </c>
      <c r="V30" s="580" t="e">
        <f t="shared" si="3"/>
        <v>#DIV/0!</v>
      </c>
      <c r="W30" s="580" t="e">
        <f t="shared" si="3"/>
        <v>#DIV/0!</v>
      </c>
      <c r="X30" s="583" t="e">
        <f>W30/12/C30</f>
        <v>#DIV/0!</v>
      </c>
    </row>
    <row r="31" spans="1:24" s="584" customFormat="1" ht="15">
      <c r="A31" s="585"/>
      <c r="B31" s="586"/>
      <c r="C31" s="587"/>
      <c r="D31" s="587"/>
      <c r="E31" s="586"/>
      <c r="F31" s="586"/>
      <c r="G31" s="586"/>
      <c r="H31" s="586"/>
      <c r="I31" s="528" t="e">
        <f>H$2*W32</f>
        <v>#DIV/0!</v>
      </c>
      <c r="J31" s="588" t="s">
        <v>441</v>
      </c>
      <c r="K31" s="586"/>
      <c r="L31" s="586"/>
      <c r="M31" s="586"/>
      <c r="N31" s="586"/>
      <c r="O31" s="586"/>
      <c r="P31" s="586"/>
      <c r="Q31" s="586"/>
      <c r="R31" s="589"/>
      <c r="S31" s="2702" t="s">
        <v>442</v>
      </c>
      <c r="T31" s="2702"/>
      <c r="U31" s="2702"/>
      <c r="V31" s="2702"/>
      <c r="W31" s="590" t="e">
        <f>(S30+T30/T25+U30/U25/T25+V30/V25/U25/T25)</f>
        <v>#DIV/0!</v>
      </c>
      <c r="X31" s="591"/>
    </row>
    <row r="32" spans="1:24" s="584" customFormat="1" ht="13.5" thickBot="1">
      <c r="A32" s="585"/>
      <c r="B32" s="586"/>
      <c r="C32" s="587"/>
      <c r="D32" s="587"/>
      <c r="E32" s="586"/>
      <c r="F32" s="586"/>
      <c r="G32" s="586"/>
      <c r="H32" s="592"/>
      <c r="I32" s="586"/>
      <c r="J32" s="586"/>
      <c r="K32" s="586"/>
      <c r="L32" s="586"/>
      <c r="M32" s="586"/>
      <c r="N32" s="586"/>
      <c r="O32" s="586"/>
      <c r="P32" s="586"/>
      <c r="Q32" s="2703" t="s">
        <v>443</v>
      </c>
      <c r="R32" s="2703"/>
      <c r="S32" s="2703"/>
      <c r="T32" s="2703"/>
      <c r="U32" s="2703"/>
      <c r="V32" s="2703"/>
      <c r="W32" s="593" t="e">
        <f>W30/W31</f>
        <v>#DIV/0!</v>
      </c>
      <c r="X32" s="594"/>
    </row>
    <row r="33" spans="1:24" s="584" customFormat="1" ht="13.5" thickBot="1">
      <c r="A33" s="2704" t="s">
        <v>444</v>
      </c>
      <c r="B33" s="2705"/>
      <c r="C33" s="2705"/>
      <c r="D33" s="2705"/>
      <c r="E33" s="2705"/>
      <c r="F33" s="2705"/>
      <c r="G33" s="595" t="e">
        <f>W32</f>
        <v>#DIV/0!</v>
      </c>
      <c r="H33" s="592"/>
      <c r="I33" s="586"/>
      <c r="J33" s="586"/>
      <c r="K33" s="586"/>
      <c r="L33" s="586"/>
      <c r="M33" s="586"/>
      <c r="N33" s="586"/>
      <c r="O33" s="586"/>
      <c r="P33" s="586"/>
      <c r="Q33" s="586"/>
      <c r="R33" s="589"/>
      <c r="S33" s="589"/>
      <c r="T33" s="589"/>
      <c r="U33" s="586"/>
      <c r="V33" s="587"/>
      <c r="W33" s="590"/>
      <c r="X33" s="594"/>
    </row>
    <row r="34" spans="1:24" s="584" customFormat="1" ht="12.75" customHeight="1">
      <c r="A34" s="2706" t="s">
        <v>445</v>
      </c>
      <c r="B34" s="2707"/>
      <c r="C34" s="2707"/>
      <c r="D34" s="2707"/>
      <c r="E34" s="2707"/>
      <c r="F34" s="2707"/>
      <c r="G34" s="596" t="e">
        <f>(K30+L30+M30)/J30</f>
        <v>#DIV/0!</v>
      </c>
      <c r="H34" s="592"/>
      <c r="I34" s="586"/>
      <c r="J34" s="586"/>
      <c r="K34" s="586"/>
      <c r="L34" s="586"/>
      <c r="M34" s="586"/>
      <c r="N34" s="586"/>
      <c r="O34" s="586"/>
      <c r="P34" s="586"/>
      <c r="Q34" s="586"/>
      <c r="R34" s="586"/>
      <c r="S34" s="589"/>
      <c r="T34" s="589"/>
      <c r="U34" s="586"/>
      <c r="V34" s="587"/>
      <c r="W34" s="597"/>
      <c r="X34" s="594"/>
    </row>
    <row r="35" spans="1:24" s="584" customFormat="1" ht="12.75">
      <c r="A35" s="2708" t="s">
        <v>446</v>
      </c>
      <c r="B35" s="2709"/>
      <c r="C35" s="2709"/>
      <c r="D35" s="2709"/>
      <c r="E35" s="2709"/>
      <c r="F35" s="2709"/>
      <c r="G35" s="598">
        <f>N25</f>
        <v>0.2</v>
      </c>
      <c r="H35" s="592"/>
      <c r="I35" s="586"/>
      <c r="J35" s="586"/>
      <c r="K35" s="586"/>
      <c r="L35" s="586"/>
      <c r="M35" s="586"/>
      <c r="N35" s="586"/>
      <c r="O35" s="586"/>
      <c r="P35" s="586"/>
      <c r="Q35" s="586"/>
      <c r="R35" s="586"/>
      <c r="S35" s="589"/>
      <c r="T35" s="589"/>
      <c r="U35" s="586"/>
      <c r="V35" s="587"/>
      <c r="W35" s="597"/>
      <c r="X35" s="594"/>
    </row>
    <row r="36" spans="1:24" s="584" customFormat="1" ht="12.75" customHeight="1">
      <c r="A36" s="2708" t="s">
        <v>421</v>
      </c>
      <c r="B36" s="2709"/>
      <c r="C36" s="2709"/>
      <c r="D36" s="2709"/>
      <c r="E36" s="2709"/>
      <c r="F36" s="2709"/>
      <c r="G36" s="598">
        <f>O25</f>
        <v>0.15</v>
      </c>
      <c r="H36" s="592"/>
      <c r="I36" s="586"/>
      <c r="J36" s="586"/>
      <c r="K36" s="586"/>
      <c r="L36" s="586"/>
      <c r="M36" s="586"/>
      <c r="N36" s="586"/>
      <c r="O36" s="586"/>
      <c r="P36" s="586"/>
      <c r="Q36" s="586"/>
      <c r="R36" s="586"/>
      <c r="S36" s="589"/>
      <c r="T36" s="599"/>
      <c r="U36" s="586"/>
      <c r="V36" s="587"/>
      <c r="W36" s="597"/>
      <c r="X36" s="594"/>
    </row>
    <row r="37" spans="1:24" s="584" customFormat="1" ht="12.75" customHeight="1" thickBot="1">
      <c r="A37" s="2710" t="s">
        <v>447</v>
      </c>
      <c r="B37" s="2711"/>
      <c r="C37" s="2711"/>
      <c r="D37" s="2711"/>
      <c r="E37" s="2711"/>
      <c r="F37" s="2711"/>
      <c r="G37" s="600">
        <f>P25</f>
        <v>0.33</v>
      </c>
      <c r="H37" s="601"/>
      <c r="I37" s="602"/>
      <c r="J37" s="602"/>
      <c r="K37" s="602"/>
      <c r="L37" s="602"/>
      <c r="M37" s="602"/>
      <c r="N37" s="602"/>
      <c r="O37" s="602"/>
      <c r="P37" s="602"/>
      <c r="Q37" s="602"/>
      <c r="R37" s="602"/>
      <c r="S37" s="603"/>
      <c r="T37" s="604"/>
      <c r="U37" s="602"/>
      <c r="V37" s="605"/>
      <c r="W37" s="606"/>
      <c r="X37" s="607"/>
    </row>
    <row r="38" spans="1:24" ht="12.75">
      <c r="A38" s="618"/>
      <c r="B38" s="523"/>
      <c r="C38" s="523"/>
      <c r="D38" s="523"/>
      <c r="E38" s="523"/>
      <c r="F38" s="523"/>
      <c r="G38" s="523"/>
      <c r="H38" s="519"/>
      <c r="I38" s="519"/>
      <c r="J38" s="519"/>
      <c r="K38" s="519"/>
      <c r="L38" s="519"/>
      <c r="M38" s="519"/>
      <c r="N38" s="519"/>
      <c r="O38" s="519"/>
      <c r="P38" s="519"/>
      <c r="Q38" s="519"/>
      <c r="R38" s="519"/>
      <c r="S38" s="519"/>
      <c r="T38" s="519"/>
      <c r="U38" s="519"/>
      <c r="V38" s="519"/>
      <c r="W38" s="519"/>
      <c r="X38" s="520"/>
    </row>
    <row r="39" spans="1:24" ht="15.75">
      <c r="A39" s="2712" t="s">
        <v>450</v>
      </c>
      <c r="B39" s="2713"/>
      <c r="C39" s="2713"/>
      <c r="D39" s="2713"/>
      <c r="E39" s="2713"/>
      <c r="F39" s="2713"/>
      <c r="G39" s="2713"/>
      <c r="H39" s="2713"/>
      <c r="I39" s="2713"/>
      <c r="J39" s="2713"/>
      <c r="K39" s="2713"/>
      <c r="L39" s="2713"/>
      <c r="M39" s="2713"/>
      <c r="N39" s="2713"/>
      <c r="O39" s="523"/>
      <c r="P39" s="523"/>
      <c r="Q39" s="523"/>
      <c r="R39" s="523"/>
      <c r="S39" s="523"/>
      <c r="T39" s="523"/>
      <c r="U39" s="523"/>
      <c r="V39" s="523"/>
      <c r="W39" s="523"/>
      <c r="X39" s="525"/>
    </row>
    <row r="40" spans="1:24" ht="12.75">
      <c r="A40" s="618"/>
      <c r="B40" s="523"/>
      <c r="C40" s="523"/>
      <c r="D40" s="523"/>
      <c r="E40" s="523"/>
      <c r="F40" s="523"/>
      <c r="G40" s="523"/>
      <c r="H40" s="523"/>
      <c r="I40" s="523"/>
      <c r="J40" s="523"/>
      <c r="K40" s="523"/>
      <c r="L40" s="523"/>
      <c r="M40" s="523"/>
      <c r="N40" s="523"/>
      <c r="O40" s="523"/>
      <c r="P40" s="523"/>
      <c r="Q40" s="523"/>
      <c r="R40" s="523"/>
      <c r="S40" s="523"/>
      <c r="T40" s="523"/>
      <c r="U40" s="523"/>
      <c r="V40" s="523"/>
      <c r="W40" s="523"/>
      <c r="X40" s="525"/>
    </row>
    <row r="41" spans="1:24" ht="15.75" thickBot="1">
      <c r="A41" s="2697" t="str">
        <f>A2</f>
        <v>Ставка 1 разряда на 1 января 2025 г.</v>
      </c>
      <c r="B41" s="2698"/>
      <c r="C41" s="2698"/>
      <c r="D41" s="2698"/>
      <c r="E41" s="2698"/>
      <c r="F41" s="2698"/>
      <c r="G41" s="2698"/>
      <c r="H41" s="619">
        <f>H2</f>
        <v>19242</v>
      </c>
      <c r="I41" s="521" t="s">
        <v>407</v>
      </c>
      <c r="J41" s="523"/>
      <c r="K41" s="523"/>
      <c r="L41" s="523"/>
      <c r="M41" s="523"/>
      <c r="N41" s="523"/>
      <c r="O41" s="523"/>
      <c r="P41" s="523"/>
      <c r="Q41" s="523"/>
      <c r="R41" s="523"/>
      <c r="S41" s="523"/>
      <c r="T41" s="523"/>
      <c r="U41" s="523"/>
      <c r="V41" s="524"/>
      <c r="W41" s="523"/>
      <c r="X41" s="525"/>
    </row>
    <row r="42" spans="1:24" ht="26.25" customHeight="1" thickBot="1">
      <c r="A42" s="526"/>
      <c r="B42" s="527"/>
      <c r="C42" s="527"/>
      <c r="D42" s="527"/>
      <c r="E42" s="527"/>
      <c r="F42" s="527"/>
      <c r="G42" s="527"/>
      <c r="H42" s="528"/>
      <c r="I42" s="522"/>
      <c r="J42" s="523"/>
      <c r="K42" s="2699" t="s">
        <v>408</v>
      </c>
      <c r="L42" s="2700"/>
      <c r="M42" s="2701"/>
      <c r="O42" s="523"/>
      <c r="P42" s="523"/>
      <c r="Q42" s="523"/>
      <c r="R42" s="523"/>
      <c r="S42" s="523"/>
      <c r="T42" s="523"/>
      <c r="U42" s="523"/>
      <c r="V42" s="524"/>
      <c r="W42" s="523"/>
      <c r="X42" s="525"/>
    </row>
    <row r="43" spans="1:24" ht="81.75" customHeight="1">
      <c r="A43" s="529"/>
      <c r="B43" s="530" t="s">
        <v>409</v>
      </c>
      <c r="C43" s="531" t="s">
        <v>410</v>
      </c>
      <c r="D43" s="532" t="s">
        <v>411</v>
      </c>
      <c r="E43" s="532" t="s">
        <v>412</v>
      </c>
      <c r="F43" s="533" t="s">
        <v>413</v>
      </c>
      <c r="G43" s="533" t="s">
        <v>413</v>
      </c>
      <c r="H43" s="534" t="s">
        <v>414</v>
      </c>
      <c r="I43" s="531" t="s">
        <v>415</v>
      </c>
      <c r="J43" s="535" t="s">
        <v>416</v>
      </c>
      <c r="K43" s="536" t="s">
        <v>417</v>
      </c>
      <c r="L43" s="537" t="s">
        <v>418</v>
      </c>
      <c r="M43" s="538" t="s">
        <v>419</v>
      </c>
      <c r="N43" s="530" t="s">
        <v>420</v>
      </c>
      <c r="O43" s="531" t="s">
        <v>421</v>
      </c>
      <c r="P43" s="531" t="s">
        <v>422</v>
      </c>
      <c r="Q43" s="532" t="s">
        <v>449</v>
      </c>
      <c r="R43" s="532"/>
      <c r="S43" s="532" t="s">
        <v>425</v>
      </c>
      <c r="T43" s="532" t="s">
        <v>426</v>
      </c>
      <c r="U43" s="532" t="s">
        <v>427</v>
      </c>
      <c r="V43" s="537" t="s">
        <v>428</v>
      </c>
      <c r="W43" s="532" t="s">
        <v>429</v>
      </c>
      <c r="X43" s="542" t="s">
        <v>430</v>
      </c>
    </row>
    <row r="44" spans="1:24" ht="12.75">
      <c r="A44" s="543"/>
      <c r="B44" s="544"/>
      <c r="C44" s="545"/>
      <c r="D44" s="545"/>
      <c r="E44" s="546" t="s">
        <v>431</v>
      </c>
      <c r="F44" s="547" t="s">
        <v>432</v>
      </c>
      <c r="G44" s="547" t="s">
        <v>433</v>
      </c>
      <c r="H44" s="547"/>
      <c r="I44" s="545"/>
      <c r="J44" s="548"/>
      <c r="K44" s="623">
        <v>0.13</v>
      </c>
      <c r="L44" s="624">
        <v>0.04</v>
      </c>
      <c r="M44" s="549"/>
      <c r="N44" s="550">
        <f>N5</f>
        <v>0.2</v>
      </c>
      <c r="O44" s="551">
        <f>O5</f>
        <v>0.15</v>
      </c>
      <c r="P44" s="551">
        <f>P5</f>
        <v>0.33</v>
      </c>
      <c r="Q44" s="620"/>
      <c r="R44" s="620"/>
      <c r="S44" s="621"/>
      <c r="T44" s="552">
        <f>T5</f>
        <v>1.014</v>
      </c>
      <c r="U44" s="552">
        <f>U5</f>
        <v>1.007</v>
      </c>
      <c r="V44" s="552">
        <f>V5</f>
        <v>1.012</v>
      </c>
      <c r="W44" s="546"/>
      <c r="X44" s="553" t="s">
        <v>434</v>
      </c>
    </row>
    <row r="45" spans="1:24" s="572" customFormat="1" ht="12.75">
      <c r="A45" s="562" t="s">
        <v>438</v>
      </c>
      <c r="B45" s="563"/>
      <c r="C45" s="564" t="e">
        <f>B45/(12/H45)</f>
        <v>#DIV/0!</v>
      </c>
      <c r="D45" s="564"/>
      <c r="E45" s="564"/>
      <c r="F45" s="564"/>
      <c r="G45" s="564"/>
      <c r="H45" s="564"/>
      <c r="I45" s="565">
        <f>$H$2</f>
        <v>19242</v>
      </c>
      <c r="J45" s="566" t="e">
        <f>C45*E45*I45</f>
        <v>#DIV/0!</v>
      </c>
      <c r="K45" s="567" t="e">
        <f>J45*F45</f>
        <v>#DIV/0!</v>
      </c>
      <c r="L45" s="568" t="e">
        <f>J45*G45</f>
        <v>#DIV/0!</v>
      </c>
      <c r="M45" s="569">
        <f>IF(F45=0,0,IF(H45=6,J45/4/165*216/6,J45/4/165*288/12))</f>
        <v>0</v>
      </c>
      <c r="N45" s="570" t="e">
        <f>(J45+K45+L45+M45)*$N$5</f>
        <v>#DIV/0!</v>
      </c>
      <c r="O45" s="568" t="e">
        <f>J45*$O$5</f>
        <v>#DIV/0!</v>
      </c>
      <c r="P45" s="568" t="e">
        <f>J45*$P$5</f>
        <v>#DIV/0!</v>
      </c>
      <c r="Q45" s="568" t="e">
        <f>J45+K45+N45+O45+L45+M45+P45</f>
        <v>#DIV/0!</v>
      </c>
      <c r="R45" s="568" t="e">
        <f>IF(H45&lt;12,Q45*2,Q45)</f>
        <v>#DIV/0!</v>
      </c>
      <c r="S45" s="568" t="e">
        <f>R45*3</f>
        <v>#DIV/0!</v>
      </c>
      <c r="T45" s="568" t="e">
        <f>IF(H45&lt;12,S45/3*0.5*$T$5,S45*$T$5)</f>
        <v>#DIV/0!</v>
      </c>
      <c r="U45" s="568">
        <f>IF($H45&lt;12,0,T45*$U$5)</f>
        <v>0</v>
      </c>
      <c r="V45" s="568" t="e">
        <f>IF($H45&lt;12,S45/3*2.5*$T$5*$U$5*$V$5,U45*$V$5)</f>
        <v>#DIV/0!</v>
      </c>
      <c r="W45" s="568" t="e">
        <f>S45+T45+U45+V45</f>
        <v>#DIV/0!</v>
      </c>
      <c r="X45" s="571" t="e">
        <f>W45/12/C45</f>
        <v>#DIV/0!</v>
      </c>
    </row>
    <row r="46" spans="1:24" s="584" customFormat="1" ht="13.5" thickBot="1">
      <c r="A46" s="573" t="s">
        <v>440</v>
      </c>
      <c r="B46" s="574">
        <f>SUM(B45:B45)</f>
        <v>0</v>
      </c>
      <c r="C46" s="574" t="e">
        <f>SUM(C45:C45)</f>
        <v>#DIV/0!</v>
      </c>
      <c r="D46" s="575" t="e">
        <f>SUMPRODUCT(C45:C45,D45:D45)/C46</f>
        <v>#DIV/0!</v>
      </c>
      <c r="E46" s="622" t="e">
        <f>J46/I46/C46</f>
        <v>#DIV/0!</v>
      </c>
      <c r="F46" s="576"/>
      <c r="G46" s="576"/>
      <c r="H46" s="576"/>
      <c r="I46" s="577">
        <f>$H$2</f>
        <v>19242</v>
      </c>
      <c r="J46" s="578" t="e">
        <f aca="true" t="shared" si="4" ref="J46:W46">SUM(J45:J45)</f>
        <v>#DIV/0!</v>
      </c>
      <c r="K46" s="579" t="e">
        <f t="shared" si="4"/>
        <v>#DIV/0!</v>
      </c>
      <c r="L46" s="580" t="e">
        <f t="shared" si="4"/>
        <v>#DIV/0!</v>
      </c>
      <c r="M46" s="581">
        <f t="shared" si="4"/>
        <v>0</v>
      </c>
      <c r="N46" s="582" t="e">
        <f t="shared" si="4"/>
        <v>#DIV/0!</v>
      </c>
      <c r="O46" s="580" t="e">
        <f t="shared" si="4"/>
        <v>#DIV/0!</v>
      </c>
      <c r="P46" s="580" t="e">
        <f t="shared" si="4"/>
        <v>#DIV/0!</v>
      </c>
      <c r="Q46" s="580" t="e">
        <f t="shared" si="4"/>
        <v>#DIV/0!</v>
      </c>
      <c r="R46" s="580" t="e">
        <f t="shared" si="4"/>
        <v>#DIV/0!</v>
      </c>
      <c r="S46" s="580" t="e">
        <f t="shared" si="4"/>
        <v>#DIV/0!</v>
      </c>
      <c r="T46" s="580" t="e">
        <f t="shared" si="4"/>
        <v>#DIV/0!</v>
      </c>
      <c r="U46" s="580">
        <f t="shared" si="4"/>
        <v>0</v>
      </c>
      <c r="V46" s="580" t="e">
        <f t="shared" si="4"/>
        <v>#DIV/0!</v>
      </c>
      <c r="W46" s="580" t="e">
        <f t="shared" si="4"/>
        <v>#DIV/0!</v>
      </c>
      <c r="X46" s="583" t="e">
        <f>W46/12/C46</f>
        <v>#DIV/0!</v>
      </c>
    </row>
    <row r="47" spans="1:24" s="584" customFormat="1" ht="15">
      <c r="A47" s="585"/>
      <c r="B47" s="586"/>
      <c r="C47" s="587"/>
      <c r="D47" s="587"/>
      <c r="E47" s="586"/>
      <c r="F47" s="586"/>
      <c r="G47" s="586"/>
      <c r="H47" s="586"/>
      <c r="I47" s="528" t="e">
        <f>H$2*W48</f>
        <v>#DIV/0!</v>
      </c>
      <c r="J47" s="588" t="s">
        <v>441</v>
      </c>
      <c r="K47" s="586"/>
      <c r="L47" s="586"/>
      <c r="M47" s="586"/>
      <c r="N47" s="586"/>
      <c r="O47" s="586"/>
      <c r="P47" s="586"/>
      <c r="Q47" s="586"/>
      <c r="R47" s="589"/>
      <c r="S47" s="2702" t="s">
        <v>442</v>
      </c>
      <c r="T47" s="2702"/>
      <c r="U47" s="2702"/>
      <c r="V47" s="2702"/>
      <c r="W47" s="590" t="e">
        <f>(S46+T46/T44+U46/U44/T44+V46/V44/U44/T44)</f>
        <v>#DIV/0!</v>
      </c>
      <c r="X47" s="591"/>
    </row>
    <row r="48" spans="1:24" s="584" customFormat="1" ht="13.5" thickBot="1">
      <c r="A48" s="585"/>
      <c r="B48" s="586"/>
      <c r="C48" s="587"/>
      <c r="D48" s="587"/>
      <c r="E48" s="586"/>
      <c r="F48" s="586"/>
      <c r="G48" s="586"/>
      <c r="H48" s="592"/>
      <c r="I48" s="586"/>
      <c r="J48" s="586"/>
      <c r="K48" s="586"/>
      <c r="L48" s="586"/>
      <c r="M48" s="586"/>
      <c r="N48" s="586"/>
      <c r="O48" s="586"/>
      <c r="P48" s="586"/>
      <c r="Q48" s="2703" t="s">
        <v>443</v>
      </c>
      <c r="R48" s="2703"/>
      <c r="S48" s="2703"/>
      <c r="T48" s="2703"/>
      <c r="U48" s="2703"/>
      <c r="V48" s="2703"/>
      <c r="W48" s="593" t="e">
        <f>W46/W47</f>
        <v>#DIV/0!</v>
      </c>
      <c r="X48" s="594"/>
    </row>
    <row r="49" spans="1:24" s="584" customFormat="1" ht="13.5" thickBot="1">
      <c r="A49" s="2704" t="s">
        <v>444</v>
      </c>
      <c r="B49" s="2705"/>
      <c r="C49" s="2705"/>
      <c r="D49" s="2705"/>
      <c r="E49" s="2705"/>
      <c r="F49" s="2705"/>
      <c r="G49" s="595" t="e">
        <f>W48</f>
        <v>#DIV/0!</v>
      </c>
      <c r="H49" s="592"/>
      <c r="I49" s="586"/>
      <c r="J49" s="586"/>
      <c r="K49" s="586"/>
      <c r="L49" s="586"/>
      <c r="M49" s="586"/>
      <c r="N49" s="586"/>
      <c r="O49" s="586"/>
      <c r="P49" s="586"/>
      <c r="Q49" s="586"/>
      <c r="R49" s="589"/>
      <c r="S49" s="589"/>
      <c r="T49" s="589"/>
      <c r="U49" s="586"/>
      <c r="V49" s="587"/>
      <c r="W49" s="590"/>
      <c r="X49" s="594"/>
    </row>
    <row r="50" spans="1:24" s="584" customFormat="1" ht="12.75" customHeight="1">
      <c r="A50" s="2706" t="s">
        <v>445</v>
      </c>
      <c r="B50" s="2707"/>
      <c r="C50" s="2707"/>
      <c r="D50" s="2707"/>
      <c r="E50" s="2707"/>
      <c r="F50" s="2707"/>
      <c r="G50" s="596" t="e">
        <f>(K46+L46+M46)/J46</f>
        <v>#DIV/0!</v>
      </c>
      <c r="H50" s="592"/>
      <c r="I50" s="586"/>
      <c r="J50" s="586"/>
      <c r="K50" s="586"/>
      <c r="L50" s="586"/>
      <c r="M50" s="586"/>
      <c r="N50" s="586"/>
      <c r="O50" s="586"/>
      <c r="P50" s="586"/>
      <c r="Q50" s="586"/>
      <c r="R50" s="586"/>
      <c r="S50" s="589"/>
      <c r="T50" s="589"/>
      <c r="U50" s="586"/>
      <c r="V50" s="587"/>
      <c r="W50" s="597"/>
      <c r="X50" s="594"/>
    </row>
    <row r="51" spans="1:24" s="584" customFormat="1" ht="12.75">
      <c r="A51" s="2708" t="s">
        <v>446</v>
      </c>
      <c r="B51" s="2709"/>
      <c r="C51" s="2709"/>
      <c r="D51" s="2709"/>
      <c r="E51" s="2709"/>
      <c r="F51" s="2709"/>
      <c r="G51" s="598">
        <f>N44</f>
        <v>0.2</v>
      </c>
      <c r="H51" s="592"/>
      <c r="I51" s="586"/>
      <c r="J51" s="586"/>
      <c r="K51" s="586"/>
      <c r="L51" s="586"/>
      <c r="M51" s="586"/>
      <c r="N51" s="586"/>
      <c r="O51" s="586"/>
      <c r="P51" s="586"/>
      <c r="Q51" s="586"/>
      <c r="R51" s="586"/>
      <c r="S51" s="589"/>
      <c r="T51" s="589"/>
      <c r="U51" s="586"/>
      <c r="V51" s="587"/>
      <c r="W51" s="597"/>
      <c r="X51" s="594"/>
    </row>
    <row r="52" spans="1:24" s="584" customFormat="1" ht="12.75" customHeight="1">
      <c r="A52" s="2708" t="s">
        <v>421</v>
      </c>
      <c r="B52" s="2709"/>
      <c r="C52" s="2709"/>
      <c r="D52" s="2709"/>
      <c r="E52" s="2709"/>
      <c r="F52" s="2709"/>
      <c r="G52" s="598">
        <f>O44</f>
        <v>0.15</v>
      </c>
      <c r="H52" s="592"/>
      <c r="I52" s="586"/>
      <c r="J52" s="586"/>
      <c r="K52" s="586"/>
      <c r="L52" s="586"/>
      <c r="M52" s="586"/>
      <c r="N52" s="586"/>
      <c r="O52" s="586"/>
      <c r="P52" s="586"/>
      <c r="Q52" s="586"/>
      <c r="R52" s="586"/>
      <c r="S52" s="589"/>
      <c r="T52" s="599"/>
      <c r="U52" s="586"/>
      <c r="V52" s="587"/>
      <c r="W52" s="597"/>
      <c r="X52" s="594"/>
    </row>
    <row r="53" spans="1:24" s="584" customFormat="1" ht="12.75" customHeight="1" thickBot="1">
      <c r="A53" s="2710" t="s">
        <v>447</v>
      </c>
      <c r="B53" s="2711"/>
      <c r="C53" s="2711"/>
      <c r="D53" s="2711"/>
      <c r="E53" s="2711"/>
      <c r="F53" s="2711"/>
      <c r="G53" s="600">
        <f>P44</f>
        <v>0.33</v>
      </c>
      <c r="H53" s="601"/>
      <c r="I53" s="602"/>
      <c r="J53" s="602"/>
      <c r="K53" s="602"/>
      <c r="L53" s="602"/>
      <c r="M53" s="602"/>
      <c r="N53" s="602"/>
      <c r="O53" s="602"/>
      <c r="P53" s="602"/>
      <c r="Q53" s="602"/>
      <c r="R53" s="602"/>
      <c r="S53" s="603"/>
      <c r="T53" s="604"/>
      <c r="U53" s="602"/>
      <c r="V53" s="605"/>
      <c r="W53" s="606"/>
      <c r="X53" s="607"/>
    </row>
  </sheetData>
  <sheetProtection/>
  <mergeCells count="30">
    <mergeCell ref="Q48:V48"/>
    <mergeCell ref="A49:F49"/>
    <mergeCell ref="A50:F50"/>
    <mergeCell ref="A51:F51"/>
    <mergeCell ref="A52:F52"/>
    <mergeCell ref="A53:F53"/>
    <mergeCell ref="A36:F36"/>
    <mergeCell ref="A37:F37"/>
    <mergeCell ref="A39:N39"/>
    <mergeCell ref="A41:G41"/>
    <mergeCell ref="K42:M42"/>
    <mergeCell ref="S47:V47"/>
    <mergeCell ref="K23:M23"/>
    <mergeCell ref="S31:V31"/>
    <mergeCell ref="Q32:V32"/>
    <mergeCell ref="A33:F33"/>
    <mergeCell ref="A34:F34"/>
    <mergeCell ref="A35:F35"/>
    <mergeCell ref="A15:F15"/>
    <mergeCell ref="A16:F16"/>
    <mergeCell ref="A17:F17"/>
    <mergeCell ref="A18:F18"/>
    <mergeCell ref="A20:N20"/>
    <mergeCell ref="A22:G22"/>
    <mergeCell ref="A1:N1"/>
    <mergeCell ref="A2:G2"/>
    <mergeCell ref="K3:M3"/>
    <mergeCell ref="S12:V12"/>
    <mergeCell ref="Q13:V13"/>
    <mergeCell ref="A14:F14"/>
  </mergeCells>
  <printOptions/>
  <pageMargins left="0.75" right="0.75" top="1" bottom="1" header="0.5" footer="0.5"/>
  <pageSetup horizontalDpi="600" verticalDpi="600" orientation="portrait" paperSize="9" scale="3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L43"/>
  <sheetViews>
    <sheetView view="pageBreakPreview" zoomScale="115" zoomScaleNormal="60" zoomScaleSheetLayoutView="115" zoomScalePageLayoutView="0" workbookViewId="0" topLeftCell="A25">
      <selection activeCell="E39" sqref="E39"/>
    </sheetView>
  </sheetViews>
  <sheetFormatPr defaultColWidth="9.140625" defaultRowHeight="12.75"/>
  <cols>
    <col min="1" max="1" width="8.00390625" style="0" customWidth="1"/>
    <col min="2" max="2" width="54.57421875" style="0" customWidth="1"/>
    <col min="3" max="3" width="18.00390625" style="0" customWidth="1"/>
    <col min="4" max="4" width="19.421875" style="0" customWidth="1"/>
    <col min="5" max="6" width="19.7109375" style="0" customWidth="1"/>
    <col min="7" max="7" width="14.421875" style="0" customWidth="1"/>
    <col min="8" max="8" width="16.00390625" style="0" customWidth="1"/>
    <col min="9" max="9" width="18.7109375" style="0" customWidth="1"/>
    <col min="10" max="10" width="20.140625" style="0" hidden="1" customWidth="1"/>
    <col min="11" max="11" width="17.28125" style="0" hidden="1" customWidth="1"/>
    <col min="12" max="12" width="16.00390625" style="0" hidden="1" customWidth="1"/>
    <col min="13" max="13" width="16.00390625" style="0" customWidth="1"/>
  </cols>
  <sheetData>
    <row r="1" spans="1:12" ht="21" customHeight="1">
      <c r="A1" s="2530">
        <f>Анкета!A5</f>
        <v>0</v>
      </c>
      <c r="B1" s="2530"/>
      <c r="C1" s="2530"/>
      <c r="D1" s="2530"/>
      <c r="E1" s="2530"/>
      <c r="F1" s="2530"/>
      <c r="G1" s="2530"/>
      <c r="H1" s="2530"/>
      <c r="I1" s="2530"/>
      <c r="J1" s="2530"/>
      <c r="K1" s="2530"/>
      <c r="L1" s="2530"/>
    </row>
    <row r="2" spans="1:12" ht="21" customHeight="1" thickBot="1">
      <c r="A2" s="2731" t="s">
        <v>142</v>
      </c>
      <c r="B2" s="2731"/>
      <c r="C2" s="2732"/>
      <c r="D2" s="2732"/>
      <c r="E2" s="2732"/>
      <c r="F2" s="2732"/>
      <c r="G2" s="2731"/>
      <c r="H2" s="2731"/>
      <c r="I2" s="2731"/>
      <c r="J2" s="2731"/>
      <c r="K2" s="2731"/>
      <c r="L2" s="2731"/>
    </row>
    <row r="3" spans="1:12" ht="15.75">
      <c r="A3" s="2715" t="s">
        <v>22</v>
      </c>
      <c r="B3" s="2715" t="s">
        <v>130</v>
      </c>
      <c r="C3" s="2719" t="s">
        <v>844</v>
      </c>
      <c r="D3" s="2720"/>
      <c r="E3" s="2721"/>
      <c r="F3" s="2717" t="s">
        <v>820</v>
      </c>
      <c r="G3" s="2723" t="s">
        <v>837</v>
      </c>
      <c r="H3" s="2724"/>
      <c r="I3" s="2725"/>
      <c r="J3" s="2728" t="s">
        <v>846</v>
      </c>
      <c r="K3" s="2729"/>
      <c r="L3" s="2730"/>
    </row>
    <row r="4" spans="1:12" ht="16.5" thickBot="1">
      <c r="A4" s="2716"/>
      <c r="B4" s="2716"/>
      <c r="C4" s="1548" t="s">
        <v>25</v>
      </c>
      <c r="D4" s="1549" t="s">
        <v>463</v>
      </c>
      <c r="E4" s="1550" t="s">
        <v>26</v>
      </c>
      <c r="F4" s="2718"/>
      <c r="G4" s="1552" t="s">
        <v>25</v>
      </c>
      <c r="H4" s="1553" t="s">
        <v>463</v>
      </c>
      <c r="I4" s="1554" t="s">
        <v>26</v>
      </c>
      <c r="J4" s="2069" t="str">
        <f>G4</f>
        <v>Всего</v>
      </c>
      <c r="K4" s="2070" t="str">
        <f>H4</f>
        <v>произ-во</v>
      </c>
      <c r="L4" s="2071" t="str">
        <f>I4</f>
        <v>передача</v>
      </c>
    </row>
    <row r="5" spans="1:12" ht="37.5" customHeight="1">
      <c r="A5" s="1555" t="s">
        <v>45</v>
      </c>
      <c r="B5" s="1556" t="str">
        <f>'СВОД 2025'!B31</f>
        <v>Амортизация основных средств и нематериальных активов</v>
      </c>
      <c r="C5" s="1557">
        <f>D5+E5</f>
        <v>0</v>
      </c>
      <c r="D5" s="1558"/>
      <c r="E5" s="1559"/>
      <c r="F5" s="2184"/>
      <c r="G5" s="1560">
        <f>H5+I5</f>
        <v>0</v>
      </c>
      <c r="H5" s="1558"/>
      <c r="I5" s="1561"/>
      <c r="J5" s="2072">
        <f>K5+L5</f>
        <v>0</v>
      </c>
      <c r="K5" s="1563"/>
      <c r="L5" s="1564"/>
    </row>
    <row r="6" spans="1:12" ht="15.75">
      <c r="A6" s="2714" t="s">
        <v>51</v>
      </c>
      <c r="B6" s="1566" t="str">
        <f>'СВОД 2025'!B29</f>
        <v>Страховые взносы от ФОТ</v>
      </c>
      <c r="C6" s="1567">
        <f>D6+E6</f>
        <v>0</v>
      </c>
      <c r="D6" s="1568"/>
      <c r="E6" s="1569"/>
      <c r="F6" s="2241"/>
      <c r="G6" s="1570">
        <f>H6+I6</f>
        <v>0</v>
      </c>
      <c r="H6" s="1568"/>
      <c r="I6" s="1571"/>
      <c r="J6" s="2072">
        <f>K6+L6</f>
        <v>0</v>
      </c>
      <c r="K6" s="1572"/>
      <c r="L6" s="1573"/>
    </row>
    <row r="7" spans="1:12" s="73" customFormat="1" ht="15.75">
      <c r="A7" s="2714"/>
      <c r="B7" s="1574" t="str">
        <f>'СВОД 2025'!B30</f>
        <v>То же в % от ФОТ</v>
      </c>
      <c r="C7" s="1575"/>
      <c r="D7" s="1576"/>
      <c r="E7" s="1577"/>
      <c r="F7" s="2242"/>
      <c r="G7" s="1578"/>
      <c r="H7" s="1579"/>
      <c r="I7" s="1580"/>
      <c r="J7" s="2072"/>
      <c r="K7" s="1581"/>
      <c r="L7" s="1582"/>
    </row>
    <row r="8" spans="1:12" ht="55.5" customHeight="1">
      <c r="A8" s="1565" t="s">
        <v>52</v>
      </c>
      <c r="B8" s="1566" t="str">
        <f>'СВОД 2025'!B34</f>
        <v>Арендная плата в части имущества,используемого для осуществления регулируемой деятельности</v>
      </c>
      <c r="C8" s="1583">
        <f>C9+C10+C11+C13+C12+C14</f>
        <v>0</v>
      </c>
      <c r="D8" s="1584"/>
      <c r="E8" s="1585"/>
      <c r="F8" s="2243">
        <f aca="true" t="shared" si="0" ref="F8:L8">F9+F10+F11+F13+F12+F14</f>
        <v>0</v>
      </c>
      <c r="G8" s="1586">
        <f t="shared" si="0"/>
        <v>0</v>
      </c>
      <c r="H8" s="1584">
        <f t="shared" si="0"/>
        <v>0</v>
      </c>
      <c r="I8" s="1587">
        <f t="shared" si="0"/>
        <v>0</v>
      </c>
      <c r="J8" s="2072">
        <f t="shared" si="0"/>
        <v>0</v>
      </c>
      <c r="K8" s="1588">
        <f t="shared" si="0"/>
        <v>0</v>
      </c>
      <c r="L8" s="1589">
        <f t="shared" si="0"/>
        <v>0</v>
      </c>
    </row>
    <row r="9" spans="1:12" ht="15.75">
      <c r="A9" s="1590" t="s">
        <v>79</v>
      </c>
      <c r="B9" s="1591" t="s">
        <v>464</v>
      </c>
      <c r="C9" s="1592">
        <f aca="true" t="shared" si="1" ref="C9:C14">D9+E9</f>
        <v>0</v>
      </c>
      <c r="D9" s="1593"/>
      <c r="E9" s="1594"/>
      <c r="F9" s="2244"/>
      <c r="G9" s="1595">
        <f aca="true" t="shared" si="2" ref="G9:G14">H9+I9</f>
        <v>0</v>
      </c>
      <c r="H9" s="1593"/>
      <c r="I9" s="1596"/>
      <c r="J9" s="2072">
        <f aca="true" t="shared" si="3" ref="J9:J14">K9+L9</f>
        <v>0</v>
      </c>
      <c r="K9" s="1572"/>
      <c r="L9" s="1573"/>
    </row>
    <row r="10" spans="1:12" ht="15.75">
      <c r="A10" s="1590" t="s">
        <v>80</v>
      </c>
      <c r="B10" s="1591" t="s">
        <v>465</v>
      </c>
      <c r="C10" s="1592">
        <f t="shared" si="1"/>
        <v>0</v>
      </c>
      <c r="D10" s="1593"/>
      <c r="E10" s="1594"/>
      <c r="F10" s="2244"/>
      <c r="G10" s="1595">
        <f t="shared" si="2"/>
        <v>0</v>
      </c>
      <c r="H10" s="1593"/>
      <c r="I10" s="1596"/>
      <c r="J10" s="2072">
        <f t="shared" si="3"/>
        <v>0</v>
      </c>
      <c r="K10" s="1572"/>
      <c r="L10" s="1573"/>
    </row>
    <row r="11" spans="1:12" ht="15.75">
      <c r="A11" s="1590" t="s">
        <v>135</v>
      </c>
      <c r="B11" s="1591" t="s">
        <v>466</v>
      </c>
      <c r="C11" s="1592">
        <f t="shared" si="1"/>
        <v>0</v>
      </c>
      <c r="D11" s="1593"/>
      <c r="E11" s="1594"/>
      <c r="F11" s="2244"/>
      <c r="G11" s="1595">
        <f t="shared" si="2"/>
        <v>0</v>
      </c>
      <c r="H11" s="1593"/>
      <c r="I11" s="1596"/>
      <c r="J11" s="2072">
        <f t="shared" si="3"/>
        <v>0</v>
      </c>
      <c r="K11" s="1572"/>
      <c r="L11" s="1573"/>
    </row>
    <row r="12" spans="1:12" ht="15.75">
      <c r="A12" s="1590" t="s">
        <v>136</v>
      </c>
      <c r="B12" s="1591" t="s">
        <v>659</v>
      </c>
      <c r="C12" s="1592">
        <f t="shared" si="1"/>
        <v>0</v>
      </c>
      <c r="D12" s="1593"/>
      <c r="E12" s="1594"/>
      <c r="F12" s="2244"/>
      <c r="G12" s="1595">
        <f t="shared" si="2"/>
        <v>0</v>
      </c>
      <c r="H12" s="1593"/>
      <c r="I12" s="1596"/>
      <c r="J12" s="2072">
        <f t="shared" si="3"/>
        <v>0</v>
      </c>
      <c r="K12" s="1572"/>
      <c r="L12" s="1573"/>
    </row>
    <row r="13" spans="1:12" ht="15.75">
      <c r="A13" s="1590" t="s">
        <v>145</v>
      </c>
      <c r="B13" s="1591" t="s">
        <v>660</v>
      </c>
      <c r="C13" s="1592">
        <f t="shared" si="1"/>
        <v>0</v>
      </c>
      <c r="D13" s="1593"/>
      <c r="E13" s="1594"/>
      <c r="F13" s="2244"/>
      <c r="G13" s="1595">
        <f t="shared" si="2"/>
        <v>0</v>
      </c>
      <c r="H13" s="1593"/>
      <c r="I13" s="1596"/>
      <c r="J13" s="2072">
        <f t="shared" si="3"/>
        <v>0</v>
      </c>
      <c r="K13" s="1572"/>
      <c r="L13" s="1573"/>
    </row>
    <row r="14" spans="1:12" ht="15.75">
      <c r="A14" s="1590" t="s">
        <v>357</v>
      </c>
      <c r="B14" s="1591" t="s">
        <v>661</v>
      </c>
      <c r="C14" s="1592">
        <f t="shared" si="1"/>
        <v>0</v>
      </c>
      <c r="D14" s="1593"/>
      <c r="E14" s="1594"/>
      <c r="F14" s="2244"/>
      <c r="G14" s="1595">
        <f t="shared" si="2"/>
        <v>0</v>
      </c>
      <c r="H14" s="1593"/>
      <c r="I14" s="1596"/>
      <c r="J14" s="2072">
        <f t="shared" si="3"/>
        <v>0</v>
      </c>
      <c r="K14" s="1572"/>
      <c r="L14" s="1573"/>
    </row>
    <row r="15" spans="1:12" ht="15.75">
      <c r="A15" s="1590" t="s">
        <v>662</v>
      </c>
      <c r="B15" s="1597"/>
      <c r="C15" s="1598"/>
      <c r="D15" s="1593"/>
      <c r="E15" s="1594"/>
      <c r="F15" s="2244"/>
      <c r="G15" s="1595"/>
      <c r="H15" s="1593"/>
      <c r="I15" s="1596"/>
      <c r="J15" s="2072"/>
      <c r="K15" s="1572"/>
      <c r="L15" s="1573"/>
    </row>
    <row r="16" spans="1:12" ht="15.75">
      <c r="A16" s="1590" t="s">
        <v>663</v>
      </c>
      <c r="B16" s="1597"/>
      <c r="C16" s="1598"/>
      <c r="D16" s="1593"/>
      <c r="E16" s="1594"/>
      <c r="F16" s="2244"/>
      <c r="G16" s="1599"/>
      <c r="H16" s="1593"/>
      <c r="I16" s="1596"/>
      <c r="J16" s="2072"/>
      <c r="K16" s="1572"/>
      <c r="L16" s="1573"/>
    </row>
    <row r="17" spans="1:12" ht="36.75" customHeight="1">
      <c r="A17" s="1565" t="s">
        <v>53</v>
      </c>
      <c r="B17" s="1566" t="s">
        <v>724</v>
      </c>
      <c r="C17" s="1600">
        <f>'Безнадеж.ко взысканию задолжен.'!G7</f>
        <v>0</v>
      </c>
      <c r="D17" s="1601"/>
      <c r="E17" s="1602"/>
      <c r="F17" s="2245"/>
      <c r="G17" s="1562">
        <f>'Резерв по сомнительным долгам'!J7</f>
        <v>0</v>
      </c>
      <c r="H17" s="1601"/>
      <c r="I17" s="1603"/>
      <c r="J17" s="2072"/>
      <c r="K17" s="1572"/>
      <c r="L17" s="1573"/>
    </row>
    <row r="18" spans="1:12" ht="79.5" customHeight="1">
      <c r="A18" s="1565" t="s">
        <v>54</v>
      </c>
      <c r="B18" s="1566" t="str">
        <f>'СВОД 2025'!B37</f>
        <v>Расходы на выплаты по договорам займа и кредитным договорам, включая проценты по ним (за исключением расходов на погашение и обслуживание заемных средств,привлекаемых для реализации инвестиционной программы)</v>
      </c>
      <c r="C18" s="1600"/>
      <c r="D18" s="1601"/>
      <c r="E18" s="1602"/>
      <c r="F18" s="2245"/>
      <c r="G18" s="1562"/>
      <c r="H18" s="1601"/>
      <c r="I18" s="1603"/>
      <c r="J18" s="2072"/>
      <c r="K18" s="1572"/>
      <c r="L18" s="1573"/>
    </row>
    <row r="19" spans="1:12" ht="15.75">
      <c r="A19" s="1565" t="s">
        <v>57</v>
      </c>
      <c r="B19" s="1566" t="s">
        <v>468</v>
      </c>
      <c r="C19" s="1583">
        <f>C20+C21</f>
        <v>0</v>
      </c>
      <c r="D19" s="1584"/>
      <c r="E19" s="1585"/>
      <c r="F19" s="2243"/>
      <c r="G19" s="1586">
        <f aca="true" t="shared" si="4" ref="G19:L19">G20+G21</f>
        <v>0</v>
      </c>
      <c r="H19" s="1584">
        <f t="shared" si="4"/>
        <v>0</v>
      </c>
      <c r="I19" s="1587">
        <f t="shared" si="4"/>
        <v>0</v>
      </c>
      <c r="J19" s="2072">
        <f t="shared" si="4"/>
        <v>0</v>
      </c>
      <c r="K19" s="1604">
        <f t="shared" si="4"/>
        <v>0</v>
      </c>
      <c r="L19" s="1605">
        <f t="shared" si="4"/>
        <v>0</v>
      </c>
    </row>
    <row r="20" spans="1:12" ht="15.75">
      <c r="A20" s="1590" t="s">
        <v>36</v>
      </c>
      <c r="B20" s="1574" t="s">
        <v>469</v>
      </c>
      <c r="C20" s="1592"/>
      <c r="D20" s="1606"/>
      <c r="E20" s="1607"/>
      <c r="F20" s="1759"/>
      <c r="G20" s="1595"/>
      <c r="H20" s="1606"/>
      <c r="I20" s="1608"/>
      <c r="J20" s="2072"/>
      <c r="K20" s="1572"/>
      <c r="L20" s="1573"/>
    </row>
    <row r="21" spans="1:12" ht="53.25" customHeight="1">
      <c r="A21" s="1590" t="s">
        <v>38</v>
      </c>
      <c r="B21" s="1574" t="s">
        <v>470</v>
      </c>
      <c r="C21" s="1592"/>
      <c r="D21" s="1606"/>
      <c r="E21" s="1607"/>
      <c r="F21" s="1759"/>
      <c r="G21" s="1595"/>
      <c r="H21" s="1606"/>
      <c r="I21" s="1608"/>
      <c r="J21" s="2072"/>
      <c r="K21" s="1572"/>
      <c r="L21" s="1573"/>
    </row>
    <row r="22" spans="1:12" ht="31.5">
      <c r="A22" s="1565" t="s">
        <v>389</v>
      </c>
      <c r="B22" s="1566" t="str">
        <f>'СВОД 2025'!B32</f>
        <v>Расходы на уплату налогов, сборов и других обязательных платежей (без налога на прибыль)</v>
      </c>
      <c r="C22" s="1600">
        <f>C23+C24+C25+C26++C27+C28</f>
        <v>0</v>
      </c>
      <c r="D22" s="1601"/>
      <c r="E22" s="1602"/>
      <c r="F22" s="2245">
        <f aca="true" t="shared" si="5" ref="F22:L22">F23+F24+F25+F26++F27+F28</f>
        <v>0</v>
      </c>
      <c r="G22" s="1562">
        <f t="shared" si="5"/>
        <v>0</v>
      </c>
      <c r="H22" s="1601">
        <f t="shared" si="5"/>
        <v>0</v>
      </c>
      <c r="I22" s="1603">
        <f t="shared" si="5"/>
        <v>0</v>
      </c>
      <c r="J22" s="2072">
        <f t="shared" si="5"/>
        <v>0</v>
      </c>
      <c r="K22" s="1609">
        <f t="shared" si="5"/>
        <v>0</v>
      </c>
      <c r="L22" s="1610">
        <f t="shared" si="5"/>
        <v>0</v>
      </c>
    </row>
    <row r="23" spans="1:12" ht="15.75">
      <c r="A23" s="1590" t="s">
        <v>398</v>
      </c>
      <c r="B23" s="1574" t="s">
        <v>183</v>
      </c>
      <c r="C23" s="1611">
        <f aca="true" t="shared" si="6" ref="C23:C29">D23+E23</f>
        <v>0</v>
      </c>
      <c r="D23" s="1612"/>
      <c r="E23" s="1613"/>
      <c r="F23" s="2246"/>
      <c r="G23" s="1614">
        <f aca="true" t="shared" si="7" ref="G23:G29">H23+I23</f>
        <v>0</v>
      </c>
      <c r="H23" s="1606"/>
      <c r="I23" s="1608"/>
      <c r="J23" s="2073">
        <f aca="true" t="shared" si="8" ref="J23:J29">K23+L23</f>
        <v>0</v>
      </c>
      <c r="K23" s="1572"/>
      <c r="L23" s="1573"/>
    </row>
    <row r="24" spans="1:12" ht="15.75">
      <c r="A24" s="1590" t="s">
        <v>471</v>
      </c>
      <c r="B24" s="1574" t="s">
        <v>204</v>
      </c>
      <c r="C24" s="1611">
        <f t="shared" si="6"/>
        <v>0</v>
      </c>
      <c r="D24" s="1612"/>
      <c r="E24" s="1613"/>
      <c r="F24" s="2246"/>
      <c r="G24" s="1614">
        <f t="shared" si="7"/>
        <v>0</v>
      </c>
      <c r="H24" s="1606"/>
      <c r="I24" s="1608"/>
      <c r="J24" s="2073">
        <f t="shared" si="8"/>
        <v>0</v>
      </c>
      <c r="K24" s="1572"/>
      <c r="L24" s="1573"/>
    </row>
    <row r="25" spans="1:12" ht="15.75">
      <c r="A25" s="1590" t="s">
        <v>472</v>
      </c>
      <c r="B25" s="1574" t="s">
        <v>118</v>
      </c>
      <c r="C25" s="1611">
        <f t="shared" si="6"/>
        <v>0</v>
      </c>
      <c r="D25" s="1612"/>
      <c r="E25" s="1613"/>
      <c r="F25" s="2246"/>
      <c r="G25" s="1614">
        <f t="shared" si="7"/>
        <v>0</v>
      </c>
      <c r="H25" s="1606"/>
      <c r="I25" s="1608"/>
      <c r="J25" s="2073">
        <f t="shared" si="8"/>
        <v>0</v>
      </c>
      <c r="K25" s="1572"/>
      <c r="L25" s="1573"/>
    </row>
    <row r="26" spans="1:12" ht="15.75">
      <c r="A26" s="1590" t="s">
        <v>473</v>
      </c>
      <c r="B26" s="1574" t="s">
        <v>182</v>
      </c>
      <c r="C26" s="1611">
        <f t="shared" si="6"/>
        <v>0</v>
      </c>
      <c r="D26" s="1612"/>
      <c r="E26" s="1613"/>
      <c r="F26" s="2246"/>
      <c r="G26" s="1614">
        <f t="shared" si="7"/>
        <v>0</v>
      </c>
      <c r="H26" s="1606"/>
      <c r="I26" s="1608"/>
      <c r="J26" s="2073">
        <f t="shared" si="8"/>
        <v>0</v>
      </c>
      <c r="K26" s="1572"/>
      <c r="L26" s="1573"/>
    </row>
    <row r="27" spans="1:12" ht="15.75">
      <c r="A27" s="1590" t="s">
        <v>474</v>
      </c>
      <c r="B27" s="1574" t="s">
        <v>119</v>
      </c>
      <c r="C27" s="1611">
        <f t="shared" si="6"/>
        <v>0</v>
      </c>
      <c r="D27" s="1612"/>
      <c r="E27" s="1613"/>
      <c r="F27" s="2246"/>
      <c r="G27" s="1614">
        <f t="shared" si="7"/>
        <v>0</v>
      </c>
      <c r="H27" s="1606"/>
      <c r="I27" s="1608"/>
      <c r="J27" s="2073">
        <f t="shared" si="8"/>
        <v>0</v>
      </c>
      <c r="K27" s="1572"/>
      <c r="L27" s="1573"/>
    </row>
    <row r="28" spans="1:12" ht="15.75">
      <c r="A28" s="1590" t="s">
        <v>475</v>
      </c>
      <c r="B28" s="1574" t="s">
        <v>203</v>
      </c>
      <c r="C28" s="1611">
        <f t="shared" si="6"/>
        <v>0</v>
      </c>
      <c r="D28" s="1612"/>
      <c r="E28" s="1613"/>
      <c r="F28" s="2246"/>
      <c r="G28" s="1614">
        <f t="shared" si="7"/>
        <v>0</v>
      </c>
      <c r="H28" s="1606"/>
      <c r="I28" s="1608"/>
      <c r="J28" s="2073">
        <f t="shared" si="8"/>
        <v>0</v>
      </c>
      <c r="K28" s="1572"/>
      <c r="L28" s="1573"/>
    </row>
    <row r="29" spans="1:12" s="1193" customFormat="1" ht="16.5" thickBot="1">
      <c r="A29" s="1615" t="s">
        <v>461</v>
      </c>
      <c r="B29" s="1616" t="s">
        <v>181</v>
      </c>
      <c r="C29" s="1617">
        <f t="shared" si="6"/>
        <v>0</v>
      </c>
      <c r="D29" s="1618"/>
      <c r="E29" s="1619"/>
      <c r="F29" s="2247"/>
      <c r="G29" s="1620">
        <f t="shared" si="7"/>
        <v>0</v>
      </c>
      <c r="H29" s="1621"/>
      <c r="I29" s="1622"/>
      <c r="J29" s="2074">
        <f t="shared" si="8"/>
        <v>0</v>
      </c>
      <c r="K29" s="1623"/>
      <c r="L29" s="1624"/>
    </row>
    <row r="30" spans="1:12" ht="16.5" thickBot="1">
      <c r="A30" s="1625"/>
      <c r="B30" s="1626" t="s">
        <v>76</v>
      </c>
      <c r="C30" s="1627">
        <f aca="true" t="shared" si="9" ref="C30:L30">C5+C6+C8+C17+C18+C19+C22+C29</f>
        <v>0</v>
      </c>
      <c r="D30" s="1628">
        <f t="shared" si="9"/>
        <v>0</v>
      </c>
      <c r="E30" s="1629">
        <f t="shared" si="9"/>
        <v>0</v>
      </c>
      <c r="F30" s="2248">
        <f>F5+F6+F8+F17+F18+F19+F22+F29</f>
        <v>0</v>
      </c>
      <c r="G30" s="1630">
        <f>G5+G6+G8+G17+G18+G19+G22+G29</f>
        <v>0</v>
      </c>
      <c r="H30" s="1631">
        <f t="shared" si="9"/>
        <v>0</v>
      </c>
      <c r="I30" s="1632">
        <f t="shared" si="9"/>
        <v>0</v>
      </c>
      <c r="J30" s="2075">
        <f t="shared" si="9"/>
        <v>0</v>
      </c>
      <c r="K30" s="1633">
        <f t="shared" si="9"/>
        <v>0</v>
      </c>
      <c r="L30" s="1634">
        <f t="shared" si="9"/>
        <v>0</v>
      </c>
    </row>
    <row r="31" spans="1:12" ht="15.75">
      <c r="A31" s="1635"/>
      <c r="B31" s="1635"/>
      <c r="C31" s="1635"/>
      <c r="D31" s="1635"/>
      <c r="E31" s="1635"/>
      <c r="F31" s="1635"/>
      <c r="G31" s="1635"/>
      <c r="H31" s="1635"/>
      <c r="I31" s="1635"/>
      <c r="J31" s="1372"/>
      <c r="K31" s="1372"/>
      <c r="L31" s="1372"/>
    </row>
    <row r="32" spans="1:12" ht="15.75">
      <c r="A32" s="1372"/>
      <c r="B32" s="1636"/>
      <c r="C32" s="1372"/>
      <c r="D32" s="1372"/>
      <c r="E32" s="1372"/>
      <c r="F32" s="1372"/>
      <c r="G32" s="1372"/>
      <c r="H32" s="1372"/>
      <c r="I32" s="1372"/>
      <c r="J32" s="1372"/>
      <c r="K32" s="1372"/>
      <c r="L32" s="1372"/>
    </row>
    <row r="33" spans="1:12" ht="15.75">
      <c r="A33" s="1372"/>
      <c r="B33" s="1637" t="s">
        <v>121</v>
      </c>
      <c r="C33" s="1373"/>
      <c r="D33" s="1373"/>
      <c r="E33" s="1373"/>
      <c r="F33" s="1664"/>
      <c r="G33" s="1372"/>
      <c r="H33" s="2722"/>
      <c r="I33" s="2722"/>
      <c r="J33" s="1372"/>
      <c r="K33" s="1372"/>
      <c r="L33" s="1372"/>
    </row>
    <row r="34" spans="1:12" ht="15.75">
      <c r="A34" s="1372"/>
      <c r="B34" s="1372"/>
      <c r="C34" s="1372"/>
      <c r="D34" s="1372"/>
      <c r="E34" s="1372"/>
      <c r="F34" s="1372"/>
      <c r="G34" s="1372"/>
      <c r="H34" s="1372"/>
      <c r="I34" s="1500" t="s">
        <v>178</v>
      </c>
      <c r="J34" s="1372"/>
      <c r="K34" s="1372"/>
      <c r="L34" s="1372"/>
    </row>
    <row r="35" spans="1:12" ht="15.75">
      <c r="A35" s="1372"/>
      <c r="B35" s="1372" t="s">
        <v>723</v>
      </c>
      <c r="C35" s="1372"/>
      <c r="D35" s="1372"/>
      <c r="E35" s="1372"/>
      <c r="F35" s="1372"/>
      <c r="G35" s="1372"/>
      <c r="H35" s="1372"/>
      <c r="I35" s="1372"/>
      <c r="J35" s="1372"/>
      <c r="K35" s="1372"/>
      <c r="L35" s="1372"/>
    </row>
    <row r="36" spans="1:12" ht="15.75">
      <c r="A36" s="1372"/>
      <c r="B36" s="2726" t="s">
        <v>876</v>
      </c>
      <c r="C36" s="2727"/>
      <c r="D36" s="1638"/>
      <c r="E36" s="1638"/>
      <c r="F36" s="2109"/>
      <c r="G36" s="1372"/>
      <c r="H36" s="1372"/>
      <c r="I36" s="1372"/>
      <c r="J36" s="1372"/>
      <c r="K36" s="1372"/>
      <c r="L36" s="1372"/>
    </row>
    <row r="37" spans="1:12" ht="15.75">
      <c r="A37" s="1372"/>
      <c r="B37" s="2727"/>
      <c r="C37" s="2727"/>
      <c r="D37" s="1638"/>
      <c r="E37" s="1638"/>
      <c r="F37" s="2109"/>
      <c r="G37" s="1372"/>
      <c r="H37" s="1372"/>
      <c r="I37" s="1372"/>
      <c r="J37" s="1372"/>
      <c r="K37" s="1372"/>
      <c r="L37" s="1372"/>
    </row>
    <row r="38" spans="1:12" ht="15.75">
      <c r="A38" s="1372"/>
      <c r="B38" s="2727"/>
      <c r="C38" s="2727"/>
      <c r="D38" s="1638"/>
      <c r="E38" s="1638"/>
      <c r="F38" s="2109"/>
      <c r="G38" s="1372"/>
      <c r="H38" s="1372"/>
      <c r="I38" s="1372"/>
      <c r="J38" s="1372"/>
      <c r="K38" s="1372"/>
      <c r="L38" s="1372"/>
    </row>
    <row r="39" spans="1:12" ht="15.75">
      <c r="A39" s="1372"/>
      <c r="B39" s="2727"/>
      <c r="C39" s="2727"/>
      <c r="D39" s="1638"/>
      <c r="E39" s="1638"/>
      <c r="F39" s="2109"/>
      <c r="G39" s="1372"/>
      <c r="H39" s="1372"/>
      <c r="I39" s="1372"/>
      <c r="J39" s="1372"/>
      <c r="K39" s="1372"/>
      <c r="L39" s="1372"/>
    </row>
    <row r="40" spans="1:12" ht="15.75">
      <c r="A40" s="1372"/>
      <c r="B40" s="2727"/>
      <c r="C40" s="2727"/>
      <c r="D40" s="1638"/>
      <c r="E40" s="1638"/>
      <c r="F40" s="2109"/>
      <c r="G40" s="1372"/>
      <c r="H40" s="1372"/>
      <c r="I40" s="1372"/>
      <c r="J40" s="1372"/>
      <c r="K40" s="1372"/>
      <c r="L40" s="1372"/>
    </row>
    <row r="41" spans="1:12" ht="59.25" customHeight="1">
      <c r="A41" s="1372"/>
      <c r="B41" s="2727"/>
      <c r="C41" s="2727"/>
      <c r="D41" s="1638"/>
      <c r="E41" s="1638"/>
      <c r="F41" s="2109"/>
      <c r="G41" s="1372"/>
      <c r="H41" s="1372"/>
      <c r="I41" s="1372"/>
      <c r="J41" s="1372"/>
      <c r="K41" s="1372"/>
      <c r="L41" s="1372"/>
    </row>
    <row r="42" spans="1:12" ht="15.75">
      <c r="A42" s="1372"/>
      <c r="B42" s="1372"/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</row>
    <row r="43" spans="1:12" ht="15.75">
      <c r="A43" s="1372"/>
      <c r="B43" s="1372"/>
      <c r="C43" s="1372"/>
      <c r="D43" s="1372"/>
      <c r="E43" s="1372"/>
      <c r="F43" s="1372"/>
      <c r="G43" s="1372"/>
      <c r="H43" s="1372"/>
      <c r="I43" s="1372"/>
      <c r="J43" s="1372"/>
      <c r="K43" s="1372"/>
      <c r="L43" s="1372"/>
    </row>
  </sheetData>
  <sheetProtection/>
  <mergeCells count="11">
    <mergeCell ref="H33:I33"/>
    <mergeCell ref="G3:I3"/>
    <mergeCell ref="B36:C41"/>
    <mergeCell ref="J3:L3"/>
    <mergeCell ref="A2:L2"/>
    <mergeCell ref="A1:L1"/>
    <mergeCell ref="A6:A7"/>
    <mergeCell ref="A3:A4"/>
    <mergeCell ref="B3:B4"/>
    <mergeCell ref="F3:F4"/>
    <mergeCell ref="C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H6"/>
  <sheetViews>
    <sheetView view="pageBreakPreview" zoomScale="160" zoomScaleSheetLayoutView="160" zoomScalePageLayoutView="0" workbookViewId="0" topLeftCell="A1">
      <selection activeCell="F13" sqref="F13"/>
    </sheetView>
  </sheetViews>
  <sheetFormatPr defaultColWidth="9.140625" defaultRowHeight="12.75"/>
  <cols>
    <col min="1" max="1" width="9.140625" style="74" customWidth="1"/>
    <col min="2" max="2" width="16.421875" style="74" customWidth="1"/>
    <col min="3" max="3" width="17.00390625" style="74" customWidth="1"/>
    <col min="4" max="4" width="16.00390625" style="74" customWidth="1"/>
    <col min="5" max="5" width="18.7109375" style="74" customWidth="1"/>
    <col min="6" max="6" width="12.7109375" style="74" customWidth="1"/>
    <col min="7" max="7" width="18.8515625" style="74" customWidth="1"/>
    <col min="8" max="16384" width="9.140625" style="74" customWidth="1"/>
  </cols>
  <sheetData>
    <row r="1" spans="1:7" ht="72" customHeight="1">
      <c r="A1" s="2733" t="s">
        <v>788</v>
      </c>
      <c r="B1" s="2734"/>
      <c r="C1" s="2734"/>
      <c r="D1" s="2734"/>
      <c r="E1" s="2734"/>
      <c r="F1" s="2734"/>
      <c r="G1" s="2734"/>
    </row>
    <row r="2" spans="1:7" ht="16.5" thickBot="1">
      <c r="A2" s="2102"/>
      <c r="B2" s="2103"/>
      <c r="C2" s="2103"/>
      <c r="D2" s="2103"/>
      <c r="E2" s="2103"/>
      <c r="F2" s="2103"/>
      <c r="G2" s="2103"/>
    </row>
    <row r="3" spans="1:8" ht="84" customHeight="1" thickBot="1">
      <c r="A3" s="2104" t="s">
        <v>22</v>
      </c>
      <c r="B3" s="2105" t="s">
        <v>789</v>
      </c>
      <c r="C3" s="2105" t="s">
        <v>790</v>
      </c>
      <c r="D3" s="2105" t="s">
        <v>791</v>
      </c>
      <c r="E3" s="2105" t="s">
        <v>792</v>
      </c>
      <c r="F3" s="2105" t="s">
        <v>793</v>
      </c>
      <c r="G3" s="2106" t="s">
        <v>847</v>
      </c>
      <c r="H3" s="2107"/>
    </row>
    <row r="6" spans="1:7" ht="12.75">
      <c r="A6" s="74" t="s">
        <v>121</v>
      </c>
      <c r="G6" s="74" t="s">
        <v>794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K17"/>
  <sheetViews>
    <sheetView view="pageBreakPreview" zoomScale="85" zoomScaleSheetLayoutView="85" zoomScalePageLayoutView="0" workbookViewId="0" topLeftCell="A1">
      <selection activeCell="S5" sqref="S5"/>
    </sheetView>
  </sheetViews>
  <sheetFormatPr defaultColWidth="9.140625" defaultRowHeight="12.75"/>
  <cols>
    <col min="1" max="1" width="6.00390625" style="0" customWidth="1"/>
    <col min="2" max="3" width="24.8515625" style="0" customWidth="1"/>
    <col min="4" max="4" width="38.421875" style="0" customWidth="1"/>
    <col min="5" max="5" width="28.57421875" style="0" customWidth="1"/>
    <col min="6" max="6" width="17.421875" style="0" customWidth="1"/>
    <col min="7" max="7" width="16.57421875" style="0" customWidth="1"/>
    <col min="8" max="8" width="21.7109375" style="0" customWidth="1"/>
    <col min="9" max="9" width="18.00390625" style="0" customWidth="1"/>
    <col min="10" max="10" width="16.140625" style="0" customWidth="1"/>
    <col min="11" max="11" width="12.57421875" style="0" hidden="1" customWidth="1"/>
  </cols>
  <sheetData>
    <row r="1" spans="2:11" ht="15.75">
      <c r="B1" s="2531">
        <f>Анкета!A5</f>
        <v>0</v>
      </c>
      <c r="C1" s="2531"/>
      <c r="D1" s="2531"/>
      <c r="E1" s="2531"/>
      <c r="F1" s="2531"/>
      <c r="G1" s="2531"/>
      <c r="H1" s="2531"/>
      <c r="I1" s="2531"/>
      <c r="J1" s="2531"/>
      <c r="K1" s="2531"/>
    </row>
    <row r="2" spans="1:11" ht="19.5" customHeight="1" thickBot="1">
      <c r="A2" s="2747" t="s">
        <v>848</v>
      </c>
      <c r="B2" s="2747"/>
      <c r="C2" s="2747"/>
      <c r="D2" s="2747"/>
      <c r="E2" s="2747"/>
      <c r="F2" s="2747"/>
      <c r="G2" s="2747"/>
      <c r="H2" s="2747"/>
      <c r="I2" s="2747"/>
      <c r="J2" s="2747"/>
      <c r="K2" s="2748"/>
    </row>
    <row r="3" spans="1:11" ht="54.75" customHeight="1">
      <c r="A3" s="2514" t="s">
        <v>22</v>
      </c>
      <c r="B3" s="2512" t="s">
        <v>725</v>
      </c>
      <c r="C3" s="2750" t="s">
        <v>738</v>
      </c>
      <c r="D3" s="2750" t="s">
        <v>739</v>
      </c>
      <c r="E3" s="2512" t="s">
        <v>726</v>
      </c>
      <c r="F3" s="2512" t="s">
        <v>733</v>
      </c>
      <c r="G3" s="2512" t="s">
        <v>734</v>
      </c>
      <c r="H3" s="2512" t="s">
        <v>735</v>
      </c>
      <c r="I3" s="2512" t="s">
        <v>736</v>
      </c>
      <c r="J3" s="2512" t="s">
        <v>737</v>
      </c>
      <c r="K3" s="2516"/>
    </row>
    <row r="4" spans="1:11" ht="74.25" customHeight="1" thickBot="1">
      <c r="A4" s="2749"/>
      <c r="B4" s="2735"/>
      <c r="C4" s="2751"/>
      <c r="D4" s="2751"/>
      <c r="E4" s="2735"/>
      <c r="F4" s="2735"/>
      <c r="G4" s="2735"/>
      <c r="H4" s="2735"/>
      <c r="I4" s="2735"/>
      <c r="J4" s="1329" t="s">
        <v>462</v>
      </c>
      <c r="K4" s="1374" t="s">
        <v>731</v>
      </c>
    </row>
    <row r="5" spans="1:11" ht="15.75">
      <c r="A5" s="1671">
        <v>1</v>
      </c>
      <c r="B5" s="1366"/>
      <c r="C5" s="1366"/>
      <c r="D5" s="1366"/>
      <c r="E5" s="1366"/>
      <c r="F5" s="1366"/>
      <c r="G5" s="1366"/>
      <c r="H5" s="1366"/>
      <c r="I5" s="1366"/>
      <c r="J5" s="1366"/>
      <c r="K5" s="1372"/>
    </row>
    <row r="6" spans="1:11" ht="15">
      <c r="A6" s="1672">
        <v>2</v>
      </c>
      <c r="B6" s="1672"/>
      <c r="C6" s="1672"/>
      <c r="D6" s="1672"/>
      <c r="E6" s="1672"/>
      <c r="F6" s="1672"/>
      <c r="G6" s="1672"/>
      <c r="H6" s="1672"/>
      <c r="I6" s="1672"/>
      <c r="J6" s="1672"/>
      <c r="K6" s="627"/>
    </row>
    <row r="7" spans="1:11" ht="15.75">
      <c r="A7" s="627"/>
      <c r="B7" s="627"/>
      <c r="C7" s="627"/>
      <c r="D7" s="627"/>
      <c r="E7" s="627"/>
      <c r="F7" s="627"/>
      <c r="G7" s="627"/>
      <c r="H7" s="627"/>
      <c r="I7" s="1673" t="s">
        <v>76</v>
      </c>
      <c r="J7" s="1674">
        <f>SUM(J5:J6)</f>
        <v>0</v>
      </c>
      <c r="K7" s="627"/>
    </row>
    <row r="8" spans="1:11" ht="15">
      <c r="A8" s="627"/>
      <c r="B8" s="627"/>
      <c r="C8" s="627"/>
      <c r="D8" s="627"/>
      <c r="E8" s="627"/>
      <c r="F8" s="627"/>
      <c r="G8" s="627"/>
      <c r="H8" s="627"/>
      <c r="I8" s="627"/>
      <c r="J8" s="627"/>
      <c r="K8" s="627"/>
    </row>
    <row r="9" spans="1:11" ht="15">
      <c r="A9" s="627"/>
      <c r="B9" s="2736" t="s">
        <v>121</v>
      </c>
      <c r="C9" s="2736"/>
      <c r="D9" s="2562"/>
      <c r="E9" s="2562"/>
      <c r="F9" s="627"/>
      <c r="G9" s="1501"/>
      <c r="H9" s="627"/>
      <c r="I9" s="627"/>
      <c r="J9" s="627"/>
      <c r="K9" s="627"/>
    </row>
    <row r="10" spans="1:11" ht="15">
      <c r="A10" s="627"/>
      <c r="B10" s="627"/>
      <c r="C10" s="627"/>
      <c r="D10" s="627"/>
      <c r="E10" s="627"/>
      <c r="F10" s="627"/>
      <c r="G10" s="1252" t="s">
        <v>178</v>
      </c>
      <c r="H10" s="627"/>
      <c r="I10" s="627"/>
      <c r="J10" s="627"/>
      <c r="K10" s="627"/>
    </row>
    <row r="11" spans="1:11" ht="15">
      <c r="A11" s="627"/>
      <c r="B11" s="627"/>
      <c r="C11" s="627"/>
      <c r="D11" s="627"/>
      <c r="E11" s="627"/>
      <c r="F11" s="627"/>
      <c r="G11" s="627"/>
      <c r="H11" s="627"/>
      <c r="I11" s="627"/>
      <c r="J11" s="627"/>
      <c r="K11" s="627"/>
    </row>
    <row r="12" spans="1:11" ht="15">
      <c r="A12" s="627"/>
      <c r="B12" s="2737" t="s">
        <v>722</v>
      </c>
      <c r="C12" s="2737"/>
      <c r="D12" s="627"/>
      <c r="E12" s="627"/>
      <c r="F12" s="627"/>
      <c r="G12" s="627"/>
      <c r="H12" s="627"/>
      <c r="I12" s="627"/>
      <c r="J12" s="627"/>
      <c r="K12" s="627"/>
    </row>
    <row r="13" spans="1:11" ht="15">
      <c r="A13" s="627"/>
      <c r="B13" s="2738" t="s">
        <v>849</v>
      </c>
      <c r="C13" s="2739"/>
      <c r="D13" s="2740"/>
      <c r="E13" s="627"/>
      <c r="F13" s="627"/>
      <c r="G13" s="627"/>
      <c r="H13" s="627"/>
      <c r="I13" s="627"/>
      <c r="J13" s="627"/>
      <c r="K13" s="627"/>
    </row>
    <row r="14" spans="1:11" ht="15">
      <c r="A14" s="627"/>
      <c r="B14" s="2741"/>
      <c r="C14" s="2742"/>
      <c r="D14" s="2743"/>
      <c r="E14" s="627"/>
      <c r="F14" s="627"/>
      <c r="G14" s="627"/>
      <c r="H14" s="627"/>
      <c r="I14" s="627"/>
      <c r="J14" s="627"/>
      <c r="K14" s="627"/>
    </row>
    <row r="15" spans="1:11" ht="18.75" customHeight="1">
      <c r="A15" s="627"/>
      <c r="B15" s="2741"/>
      <c r="C15" s="2742"/>
      <c r="D15" s="2743"/>
      <c r="E15" s="627"/>
      <c r="F15" s="627"/>
      <c r="G15" s="627"/>
      <c r="H15" s="627"/>
      <c r="I15" s="627"/>
      <c r="J15" s="627"/>
      <c r="K15" s="627"/>
    </row>
    <row r="16" spans="1:11" ht="21" customHeight="1">
      <c r="A16" s="627"/>
      <c r="B16" s="2741"/>
      <c r="C16" s="2742"/>
      <c r="D16" s="2743"/>
      <c r="E16" s="627"/>
      <c r="F16" s="627"/>
      <c r="G16" s="627"/>
      <c r="H16" s="627"/>
      <c r="I16" s="627"/>
      <c r="J16" s="627"/>
      <c r="K16" s="627"/>
    </row>
    <row r="17" spans="1:11" ht="75" customHeight="1">
      <c r="A17" s="627"/>
      <c r="B17" s="2744"/>
      <c r="C17" s="2745"/>
      <c r="D17" s="2746"/>
      <c r="E17" s="627"/>
      <c r="F17" s="627"/>
      <c r="G17" s="627"/>
      <c r="H17" s="627"/>
      <c r="I17" s="627"/>
      <c r="J17" s="627"/>
      <c r="K17" s="627"/>
    </row>
  </sheetData>
  <sheetProtection/>
  <mergeCells count="16">
    <mergeCell ref="B9:C9"/>
    <mergeCell ref="D9:E9"/>
    <mergeCell ref="B12:C12"/>
    <mergeCell ref="B13:D17"/>
    <mergeCell ref="B1:K1"/>
    <mergeCell ref="A2:K2"/>
    <mergeCell ref="A3:A4"/>
    <mergeCell ref="C3:C4"/>
    <mergeCell ref="D3:D4"/>
    <mergeCell ref="F3:F4"/>
    <mergeCell ref="H3:H4"/>
    <mergeCell ref="B3:B4"/>
    <mergeCell ref="E3:E4"/>
    <mergeCell ref="G3:G4"/>
    <mergeCell ref="I3:I4"/>
    <mergeCell ref="J3:K3"/>
  </mergeCells>
  <printOptions/>
  <pageMargins left="0.7" right="0.7" top="0.75" bottom="0.75" header="0.3" footer="0.3"/>
  <pageSetup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8">
    <tabColor theme="0" tint="-0.1499900072813034"/>
  </sheetPr>
  <dimension ref="A1:A1"/>
  <sheetViews>
    <sheetView showGridLines="0" view="pageBreakPreview" zoomScale="145" zoomScaleSheetLayoutView="145" zoomScalePageLayoutView="0" workbookViewId="0" topLeftCell="A37">
      <selection activeCell="N53" sqref="N53"/>
    </sheetView>
  </sheetViews>
  <sheetFormatPr defaultColWidth="9.140625" defaultRowHeight="12.75"/>
  <cols>
    <col min="1" max="9" width="9.140625" style="74" customWidth="1"/>
    <col min="10" max="10" width="3.57421875" style="74" customWidth="1"/>
    <col min="11" max="16384" width="9.140625" style="74" customWidth="1"/>
  </cols>
  <sheetData/>
  <sheetProtection/>
  <printOptions/>
  <pageMargins left="1.3779527559055118" right="0.3937007874015748" top="0.7874015748031497" bottom="0.984251968503937" header="0" footer="0"/>
  <pageSetup horizontalDpi="600" verticalDpi="600" orientation="portrait" paperSize="9" scale="9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H25"/>
  <sheetViews>
    <sheetView view="pageBreakPreview" zoomScaleSheetLayoutView="100" zoomScalePageLayoutView="0" workbookViewId="0" topLeftCell="A1">
      <selection activeCell="L7" sqref="L7"/>
    </sheetView>
  </sheetViews>
  <sheetFormatPr defaultColWidth="9.140625" defaultRowHeight="12.75"/>
  <cols>
    <col min="1" max="1" width="3.8515625" style="0" customWidth="1"/>
    <col min="2" max="2" width="23.00390625" style="0" customWidth="1"/>
    <col min="3" max="3" width="30.421875" style="0" customWidth="1"/>
    <col min="4" max="4" width="24.00390625" style="0" customWidth="1"/>
    <col min="5" max="5" width="21.8515625" style="0" customWidth="1"/>
    <col min="6" max="6" width="25.8515625" style="0" customWidth="1"/>
    <col min="7" max="7" width="24.00390625" style="0" customWidth="1"/>
    <col min="8" max="8" width="14.28125" style="0" hidden="1" customWidth="1"/>
  </cols>
  <sheetData>
    <row r="1" spans="2:8" ht="13.5" thickBot="1">
      <c r="B1" s="2758">
        <f>Анкета!A5</f>
        <v>0</v>
      </c>
      <c r="C1" s="2758"/>
      <c r="D1" s="2758"/>
      <c r="E1" s="2758"/>
      <c r="F1" s="2758"/>
      <c r="G1" s="2758"/>
      <c r="H1" s="2758"/>
    </row>
    <row r="2" spans="1:8" ht="27" customHeight="1" thickBot="1">
      <c r="A2" s="2759" t="s">
        <v>850</v>
      </c>
      <c r="B2" s="2760"/>
      <c r="C2" s="2760"/>
      <c r="D2" s="2760"/>
      <c r="E2" s="2760"/>
      <c r="F2" s="2760"/>
      <c r="G2" s="2760"/>
      <c r="H2" s="2761"/>
    </row>
    <row r="3" spans="1:8" ht="62.25" customHeight="1">
      <c r="A3" s="2762" t="s">
        <v>22</v>
      </c>
      <c r="B3" s="2752" t="s">
        <v>725</v>
      </c>
      <c r="C3" s="2752" t="s">
        <v>726</v>
      </c>
      <c r="D3" s="2752" t="s">
        <v>727</v>
      </c>
      <c r="E3" s="2752" t="s">
        <v>728</v>
      </c>
      <c r="F3" s="2752" t="s">
        <v>729</v>
      </c>
      <c r="G3" s="2752" t="s">
        <v>730</v>
      </c>
      <c r="H3" s="2542"/>
    </row>
    <row r="4" spans="1:8" ht="66" customHeight="1" thickBot="1">
      <c r="A4" s="2763"/>
      <c r="B4" s="2753"/>
      <c r="C4" s="2753"/>
      <c r="D4" s="2753"/>
      <c r="E4" s="2753"/>
      <c r="F4" s="2753"/>
      <c r="G4" s="1364" t="s">
        <v>462</v>
      </c>
      <c r="H4" s="1365" t="s">
        <v>731</v>
      </c>
    </row>
    <row r="5" spans="1:8" ht="15.75">
      <c r="A5" s="1366">
        <v>1</v>
      </c>
      <c r="B5" s="1367"/>
      <c r="C5" s="1367"/>
      <c r="D5" s="1367"/>
      <c r="E5" s="1367"/>
      <c r="F5" s="1367"/>
      <c r="G5" s="1368"/>
      <c r="H5" s="1368"/>
    </row>
    <row r="6" spans="1:8" ht="15.75">
      <c r="A6" s="1369">
        <v>2</v>
      </c>
      <c r="B6" s="1370"/>
      <c r="C6" s="1370"/>
      <c r="D6" s="1370"/>
      <c r="E6" s="1370"/>
      <c r="F6" s="1370"/>
      <c r="G6" s="1371"/>
      <c r="H6" s="1371"/>
    </row>
    <row r="7" spans="1:8" ht="15.75">
      <c r="A7" s="1372"/>
      <c r="B7" s="1372"/>
      <c r="C7" s="1372"/>
      <c r="D7" s="1372"/>
      <c r="E7" s="1372"/>
      <c r="F7" s="1375" t="s">
        <v>76</v>
      </c>
      <c r="G7" s="1376">
        <f>SUM(G5:G6)</f>
        <v>0</v>
      </c>
      <c r="H7" s="1372"/>
    </row>
    <row r="8" spans="1:8" ht="15.75">
      <c r="A8" s="1372"/>
      <c r="B8" s="1372"/>
      <c r="C8" s="1372"/>
      <c r="D8" s="1372"/>
      <c r="E8" s="1372"/>
      <c r="F8" s="1375"/>
      <c r="G8" s="1376"/>
      <c r="H8" s="1372"/>
    </row>
    <row r="9" spans="1:8" ht="15.75">
      <c r="A9" s="1372"/>
      <c r="B9" s="1372"/>
      <c r="C9" s="1372"/>
      <c r="D9" s="1372"/>
      <c r="E9" s="1372"/>
      <c r="F9" s="1372"/>
      <c r="G9" s="1372"/>
      <c r="H9" s="1372"/>
    </row>
    <row r="10" spans="1:8" ht="15.75">
      <c r="A10" s="1372"/>
      <c r="B10" s="2531" t="s">
        <v>121</v>
      </c>
      <c r="C10" s="2531"/>
      <c r="D10" s="2764"/>
      <c r="E10" s="2764"/>
      <c r="F10" s="1372"/>
      <c r="G10" s="1373"/>
      <c r="H10" s="1372"/>
    </row>
    <row r="11" spans="1:8" ht="15">
      <c r="A11" s="627"/>
      <c r="B11" s="1669" t="s">
        <v>722</v>
      </c>
      <c r="C11" s="627"/>
      <c r="D11" s="627"/>
      <c r="E11" s="627"/>
      <c r="F11" s="627"/>
      <c r="G11" s="1670" t="s">
        <v>178</v>
      </c>
      <c r="H11" s="627"/>
    </row>
    <row r="12" spans="1:8" ht="15">
      <c r="A12" s="627"/>
      <c r="B12" s="2754" t="s">
        <v>732</v>
      </c>
      <c r="C12" s="2755"/>
      <c r="D12" s="627"/>
      <c r="E12" s="627"/>
      <c r="F12" s="627"/>
      <c r="G12" s="627"/>
      <c r="H12" s="627"/>
    </row>
    <row r="13" spans="1:8" ht="194.25" customHeight="1">
      <c r="A13" s="627"/>
      <c r="B13" s="2756"/>
      <c r="C13" s="2757"/>
      <c r="D13" s="627"/>
      <c r="E13" s="627"/>
      <c r="F13" s="627"/>
      <c r="G13" s="627"/>
      <c r="H13" s="627"/>
    </row>
    <row r="14" spans="1:8" ht="15">
      <c r="A14" s="627"/>
      <c r="B14" s="627"/>
      <c r="C14" s="627"/>
      <c r="D14" s="627"/>
      <c r="E14" s="627"/>
      <c r="F14" s="627"/>
      <c r="G14" s="627"/>
      <c r="H14" s="627"/>
    </row>
    <row r="15" spans="1:8" ht="15">
      <c r="A15" s="627"/>
      <c r="B15" s="627"/>
      <c r="C15" s="627"/>
      <c r="D15" s="627"/>
      <c r="E15" s="627"/>
      <c r="F15" s="627"/>
      <c r="G15" s="627"/>
      <c r="H15" s="627"/>
    </row>
    <row r="16" spans="1:8" ht="15">
      <c r="A16" s="627"/>
      <c r="B16" s="627"/>
      <c r="C16" s="627"/>
      <c r="D16" s="627"/>
      <c r="E16" s="627"/>
      <c r="F16" s="627"/>
      <c r="G16" s="627"/>
      <c r="H16" s="627"/>
    </row>
    <row r="17" spans="1:8" ht="15">
      <c r="A17" s="627"/>
      <c r="B17" s="627"/>
      <c r="C17" s="627"/>
      <c r="D17" s="627"/>
      <c r="E17" s="627"/>
      <c r="F17" s="627"/>
      <c r="G17" s="627"/>
      <c r="H17" s="627"/>
    </row>
    <row r="18" spans="1:8" ht="15">
      <c r="A18" s="627"/>
      <c r="B18" s="627"/>
      <c r="C18" s="627"/>
      <c r="D18" s="627"/>
      <c r="E18" s="627"/>
      <c r="F18" s="627"/>
      <c r="G18" s="627"/>
      <c r="H18" s="627"/>
    </row>
    <row r="19" spans="1:8" ht="15">
      <c r="A19" s="627"/>
      <c r="B19" s="627"/>
      <c r="C19" s="627"/>
      <c r="D19" s="627"/>
      <c r="E19" s="627"/>
      <c r="F19" s="627"/>
      <c r="G19" s="627"/>
      <c r="H19" s="627"/>
    </row>
    <row r="20" spans="1:8" ht="15">
      <c r="A20" s="627"/>
      <c r="B20" s="627"/>
      <c r="C20" s="627"/>
      <c r="D20" s="627"/>
      <c r="E20" s="627"/>
      <c r="F20" s="627"/>
      <c r="G20" s="627"/>
      <c r="H20" s="627"/>
    </row>
    <row r="21" spans="1:8" ht="15">
      <c r="A21" s="627"/>
      <c r="B21" s="627"/>
      <c r="C21" s="627"/>
      <c r="D21" s="627"/>
      <c r="E21" s="627"/>
      <c r="F21" s="627"/>
      <c r="G21" s="627"/>
      <c r="H21" s="627"/>
    </row>
    <row r="22" spans="1:8" ht="15">
      <c r="A22" s="627"/>
      <c r="B22" s="627"/>
      <c r="C22" s="627"/>
      <c r="D22" s="627"/>
      <c r="E22" s="627"/>
      <c r="F22" s="627"/>
      <c r="G22" s="627"/>
      <c r="H22" s="627"/>
    </row>
    <row r="23" spans="1:8" ht="15">
      <c r="A23" s="627"/>
      <c r="B23" s="627"/>
      <c r="C23" s="627"/>
      <c r="D23" s="627"/>
      <c r="E23" s="627"/>
      <c r="F23" s="627"/>
      <c r="G23" s="627"/>
      <c r="H23" s="627"/>
    </row>
    <row r="24" spans="1:8" ht="15">
      <c r="A24" s="627"/>
      <c r="B24" s="627"/>
      <c r="C24" s="627"/>
      <c r="D24" s="627"/>
      <c r="E24" s="627"/>
      <c r="F24" s="627"/>
      <c r="G24" s="627"/>
      <c r="H24" s="627"/>
    </row>
    <row r="25" spans="1:8" ht="15">
      <c r="A25" s="627"/>
      <c r="B25" s="627"/>
      <c r="C25" s="627"/>
      <c r="D25" s="627"/>
      <c r="E25" s="627"/>
      <c r="F25" s="627"/>
      <c r="G25" s="627"/>
      <c r="H25" s="627"/>
    </row>
  </sheetData>
  <sheetProtection/>
  <mergeCells count="12">
    <mergeCell ref="D3:D4"/>
    <mergeCell ref="E3:E4"/>
    <mergeCell ref="F3:F4"/>
    <mergeCell ref="G3:H3"/>
    <mergeCell ref="B12:C13"/>
    <mergeCell ref="B1:H1"/>
    <mergeCell ref="A2:H2"/>
    <mergeCell ref="A3:A4"/>
    <mergeCell ref="B10:C10"/>
    <mergeCell ref="D10:E10"/>
    <mergeCell ref="B3:B4"/>
    <mergeCell ref="C3:C4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CECFF"/>
  </sheetPr>
  <dimension ref="A1:BO34"/>
  <sheetViews>
    <sheetView view="pageBreakPreview" zoomScaleNormal="80" zoomScaleSheetLayoutView="100" zoomScalePageLayoutView="0" workbookViewId="0" topLeftCell="A1">
      <pane ySplit="7" topLeftCell="A14" activePane="bottomLeft" state="frozen"/>
      <selection pane="topLeft" activeCell="A1" sqref="A1"/>
      <selection pane="bottomLeft" activeCell="AJ21" sqref="AJ21"/>
    </sheetView>
  </sheetViews>
  <sheetFormatPr defaultColWidth="9.140625" defaultRowHeight="12.75"/>
  <cols>
    <col min="1" max="1" width="29.57421875" style="16" customWidth="1"/>
    <col min="2" max="2" width="11.28125" style="16" customWidth="1"/>
    <col min="3" max="3" width="9.140625" style="16" customWidth="1"/>
    <col min="4" max="4" width="9.140625" style="16" bestFit="1" customWidth="1"/>
    <col min="5" max="5" width="9.8515625" style="16" bestFit="1" customWidth="1"/>
    <col min="6" max="6" width="9.140625" style="16" customWidth="1"/>
    <col min="7" max="7" width="10.421875" style="16" customWidth="1"/>
    <col min="8" max="8" width="10.57421875" style="16" customWidth="1"/>
    <col min="9" max="9" width="9.140625" style="16" customWidth="1"/>
    <col min="10" max="10" width="9.421875" style="16" customWidth="1"/>
    <col min="11" max="11" width="9.421875" style="16" hidden="1" customWidth="1"/>
    <col min="12" max="12" width="25.7109375" style="16" hidden="1" customWidth="1"/>
    <col min="13" max="13" width="9.421875" style="16" hidden="1" customWidth="1"/>
    <col min="14" max="14" width="11.8515625" style="16" hidden="1" customWidth="1"/>
    <col min="15" max="16" width="11.57421875" style="16" hidden="1" customWidth="1"/>
    <col min="17" max="17" width="11.7109375" style="16" hidden="1" customWidth="1"/>
    <col min="18" max="19" width="9.8515625" style="16" hidden="1" customWidth="1"/>
    <col min="20" max="20" width="9.7109375" style="16" hidden="1" customWidth="1"/>
    <col min="21" max="21" width="10.00390625" style="16" hidden="1" customWidth="1"/>
    <col min="22" max="31" width="9.140625" style="16" hidden="1" customWidth="1"/>
    <col min="32" max="39" width="9.140625" style="16" customWidth="1"/>
    <col min="40" max="16384" width="9.140625" style="16" customWidth="1"/>
  </cols>
  <sheetData>
    <row r="1" spans="1:13" ht="15.75">
      <c r="A1" s="2766">
        <f>Анкета!A5</f>
        <v>0</v>
      </c>
      <c r="B1" s="2766"/>
      <c r="C1" s="2766"/>
      <c r="D1" s="2766"/>
      <c r="E1" s="2766"/>
      <c r="F1" s="2766"/>
      <c r="G1" s="2766"/>
      <c r="H1" s="2766"/>
      <c r="I1" s="2766"/>
      <c r="J1" s="2766"/>
      <c r="K1" s="28"/>
      <c r="L1" s="28"/>
      <c r="M1" s="28"/>
    </row>
    <row r="2" spans="1:13" ht="15.75">
      <c r="A2" s="1675"/>
      <c r="B2" s="1675"/>
      <c r="C2" s="1675"/>
      <c r="D2" s="1675"/>
      <c r="E2" s="1675"/>
      <c r="F2" s="1675"/>
      <c r="G2" s="1675"/>
      <c r="H2" s="1675"/>
      <c r="I2" s="1675"/>
      <c r="J2" s="1675"/>
      <c r="K2" s="27"/>
      <c r="L2" s="27"/>
      <c r="M2" s="27"/>
    </row>
    <row r="3" spans="1:21" ht="18.75" customHeight="1">
      <c r="A3" s="2774" t="s">
        <v>490</v>
      </c>
      <c r="B3" s="2774"/>
      <c r="C3" s="2774"/>
      <c r="D3" s="2774"/>
      <c r="E3" s="2774"/>
      <c r="F3" s="2774"/>
      <c r="G3" s="2774"/>
      <c r="H3" s="2774"/>
      <c r="I3" s="2774"/>
      <c r="J3" s="2774"/>
      <c r="K3" s="30"/>
      <c r="L3" s="2773" t="s">
        <v>476</v>
      </c>
      <c r="M3" s="2773"/>
      <c r="N3" s="2773"/>
      <c r="O3" s="2773"/>
      <c r="P3" s="2773"/>
      <c r="Q3" s="2773"/>
      <c r="R3" s="2773"/>
      <c r="S3" s="2773"/>
      <c r="T3" s="2773"/>
      <c r="U3" s="2773"/>
    </row>
    <row r="4" spans="1:13" ht="16.5" thickBot="1">
      <c r="A4" s="2775" t="s">
        <v>833</v>
      </c>
      <c r="B4" s="2775"/>
      <c r="C4" s="2775"/>
      <c r="D4" s="2775"/>
      <c r="E4" s="2775"/>
      <c r="F4" s="2775"/>
      <c r="G4" s="2775"/>
      <c r="H4" s="2775"/>
      <c r="I4" s="2775"/>
      <c r="J4" s="2775"/>
      <c r="K4" s="27"/>
      <c r="L4" s="27"/>
      <c r="M4" s="27"/>
    </row>
    <row r="5" spans="1:21" ht="17.25" customHeight="1" thickBot="1">
      <c r="A5" s="2779"/>
      <c r="B5" s="2781" t="s">
        <v>162</v>
      </c>
      <c r="C5" s="2782"/>
      <c r="D5" s="2783"/>
      <c r="E5" s="2784" t="s">
        <v>163</v>
      </c>
      <c r="F5" s="2782"/>
      <c r="G5" s="2783"/>
      <c r="H5" s="2784" t="s">
        <v>851</v>
      </c>
      <c r="I5" s="2782"/>
      <c r="J5" s="2783"/>
      <c r="K5" s="31"/>
      <c r="L5" s="2767"/>
      <c r="M5" s="2769" t="s">
        <v>162</v>
      </c>
      <c r="N5" s="2770"/>
      <c r="O5" s="2771"/>
      <c r="P5" s="2772" t="s">
        <v>163</v>
      </c>
      <c r="Q5" s="2770"/>
      <c r="R5" s="2771"/>
      <c r="S5" s="2772" t="str">
        <f>H5</f>
        <v>всего за 2025 год</v>
      </c>
      <c r="T5" s="2770"/>
      <c r="U5" s="2771"/>
    </row>
    <row r="6" spans="1:30" ht="117" customHeight="1" thickBot="1">
      <c r="A6" s="2780"/>
      <c r="B6" s="1677" t="s">
        <v>126</v>
      </c>
      <c r="C6" s="1678" t="s">
        <v>477</v>
      </c>
      <c r="D6" s="1679" t="s">
        <v>127</v>
      </c>
      <c r="E6" s="1680" t="s">
        <v>126</v>
      </c>
      <c r="F6" s="1678" t="s">
        <v>478</v>
      </c>
      <c r="G6" s="1679" t="s">
        <v>127</v>
      </c>
      <c r="H6" s="1680" t="s">
        <v>126</v>
      </c>
      <c r="I6" s="1678" t="s">
        <v>478</v>
      </c>
      <c r="J6" s="1679" t="s">
        <v>127</v>
      </c>
      <c r="K6" s="32"/>
      <c r="L6" s="2768"/>
      <c r="M6" s="630" t="s">
        <v>126</v>
      </c>
      <c r="N6" s="631" t="s">
        <v>478</v>
      </c>
      <c r="O6" s="632" t="s">
        <v>127</v>
      </c>
      <c r="P6" s="633" t="s">
        <v>126</v>
      </c>
      <c r="Q6" s="631" t="s">
        <v>478</v>
      </c>
      <c r="R6" s="632" t="s">
        <v>127</v>
      </c>
      <c r="S6" s="633" t="s">
        <v>126</v>
      </c>
      <c r="T6" s="631" t="s">
        <v>478</v>
      </c>
      <c r="U6" s="632" t="s">
        <v>127</v>
      </c>
      <c r="V6" s="672" t="s">
        <v>56</v>
      </c>
      <c r="W6" s="2776" t="s">
        <v>479</v>
      </c>
      <c r="X6" s="2777"/>
      <c r="Y6" s="2778"/>
      <c r="AA6" s="2776" t="s">
        <v>480</v>
      </c>
      <c r="AB6" s="2777"/>
      <c r="AC6" s="2777"/>
      <c r="AD6" s="2778"/>
    </row>
    <row r="7" spans="1:67" s="29" customFormat="1" ht="16.5" thickBot="1">
      <c r="A7" s="1676">
        <v>1</v>
      </c>
      <c r="B7" s="1681">
        <v>2</v>
      </c>
      <c r="C7" s="1682">
        <v>3</v>
      </c>
      <c r="D7" s="1683">
        <v>4</v>
      </c>
      <c r="E7" s="1684">
        <v>5</v>
      </c>
      <c r="F7" s="1682">
        <v>6</v>
      </c>
      <c r="G7" s="1683">
        <v>7</v>
      </c>
      <c r="H7" s="1684">
        <v>8</v>
      </c>
      <c r="I7" s="1682">
        <v>9</v>
      </c>
      <c r="J7" s="1683">
        <v>10</v>
      </c>
      <c r="K7" s="33"/>
      <c r="L7" s="634">
        <v>1</v>
      </c>
      <c r="M7" s="635">
        <v>2</v>
      </c>
      <c r="N7" s="636">
        <v>3</v>
      </c>
      <c r="O7" s="637">
        <v>4</v>
      </c>
      <c r="P7" s="638">
        <v>5</v>
      </c>
      <c r="Q7" s="636">
        <v>6</v>
      </c>
      <c r="R7" s="637">
        <v>7</v>
      </c>
      <c r="S7" s="638">
        <v>8</v>
      </c>
      <c r="T7" s="636">
        <v>9</v>
      </c>
      <c r="U7" s="637">
        <v>10</v>
      </c>
      <c r="V7" s="16"/>
      <c r="W7" s="657" t="s">
        <v>481</v>
      </c>
      <c r="X7" s="658" t="s">
        <v>482</v>
      </c>
      <c r="Y7" s="659" t="s">
        <v>25</v>
      </c>
      <c r="Z7" s="16"/>
      <c r="AA7" s="660"/>
      <c r="AB7" s="661" t="s">
        <v>481</v>
      </c>
      <c r="AC7" s="661" t="s">
        <v>482</v>
      </c>
      <c r="AD7" s="662" t="s">
        <v>25</v>
      </c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</row>
    <row r="8" spans="1:30" ht="16.5" thickBot="1">
      <c r="A8" s="1685" t="s">
        <v>128</v>
      </c>
      <c r="B8" s="1686">
        <f>SUM(B9:B27)</f>
        <v>0</v>
      </c>
      <c r="C8" s="1687"/>
      <c r="D8" s="1688">
        <f>SUM(D9:D27)</f>
        <v>0</v>
      </c>
      <c r="E8" s="1689">
        <f>E9+E10+E11+E12+E13+E14+E15+E16+E17+E18+E19+E20+E21+E22+E23+E24+E25+E26+E27</f>
        <v>0</v>
      </c>
      <c r="F8" s="1687"/>
      <c r="G8" s="1688">
        <f>SUM(G9:G27)</f>
        <v>0</v>
      </c>
      <c r="H8" s="1689">
        <f>SUM(H9:H27)</f>
        <v>0</v>
      </c>
      <c r="I8" s="1687"/>
      <c r="J8" s="1688">
        <f>D8+G8</f>
        <v>0</v>
      </c>
      <c r="K8" s="34"/>
      <c r="L8" s="639" t="s">
        <v>128</v>
      </c>
      <c r="M8" s="640">
        <f>'Полезный отпуск'!P11</f>
        <v>0</v>
      </c>
      <c r="N8" s="651"/>
      <c r="O8" s="641">
        <f>M8*N8/1000</f>
        <v>0</v>
      </c>
      <c r="P8" s="642">
        <f>'Полезный отпуск'!Q11</f>
        <v>0</v>
      </c>
      <c r="Q8" s="651"/>
      <c r="R8" s="641">
        <f>P8*Q8/1000</f>
        <v>0</v>
      </c>
      <c r="S8" s="642">
        <f>'Полезный отпуск'!O11</f>
        <v>0</v>
      </c>
      <c r="T8" s="651"/>
      <c r="U8" s="641">
        <f>O8+R8</f>
        <v>0</v>
      </c>
      <c r="V8" s="673" t="e">
        <f>Топливо!F7</f>
        <v>#DIV/0!</v>
      </c>
      <c r="W8" s="674" t="e">
        <f>O8/V8</f>
        <v>#DIV/0!</v>
      </c>
      <c r="X8" s="675" t="e">
        <f>R8/V8</f>
        <v>#DIV/0!</v>
      </c>
      <c r="Y8" s="676" t="e">
        <f>U8/V8</f>
        <v>#DIV/0!</v>
      </c>
      <c r="AA8" s="663" t="s">
        <v>483</v>
      </c>
      <c r="AB8" s="664">
        <f>SUMIF(Y9:Y27,"&gt;500000",W9:W27)</f>
        <v>0</v>
      </c>
      <c r="AC8" s="664">
        <f>SUMIF(Y9:Y27,"&gt;500000",X9:X27)</f>
        <v>0</v>
      </c>
      <c r="AD8" s="665">
        <f>SUMIF(Y9:Y27,"&gt;500000")</f>
        <v>0</v>
      </c>
    </row>
    <row r="9" spans="1:30" ht="15.75">
      <c r="A9" s="1690" t="s">
        <v>184</v>
      </c>
      <c r="B9" s="1691"/>
      <c r="C9" s="1692"/>
      <c r="D9" s="1693">
        <f>B9*C9/1000</f>
        <v>0</v>
      </c>
      <c r="E9" s="1694"/>
      <c r="F9" s="1692"/>
      <c r="G9" s="1693">
        <f aca="true" t="shared" si="0" ref="G9:G27">E9*F9/1000</f>
        <v>0</v>
      </c>
      <c r="H9" s="1695"/>
      <c r="I9" s="1692"/>
      <c r="J9" s="1693">
        <f aca="true" t="shared" si="1" ref="J9:J27">H9*I9/1000</f>
        <v>0</v>
      </c>
      <c r="K9" s="35"/>
      <c r="L9" s="643" t="str">
        <f>A9</f>
        <v>Котельная 1</v>
      </c>
      <c r="M9" s="652" t="e">
        <f>$M$8*B9/$B$8</f>
        <v>#DIV/0!</v>
      </c>
      <c r="N9" s="653" t="e">
        <f>O9/M9*1000</f>
        <v>#DIV/0!</v>
      </c>
      <c r="O9" s="654" t="e">
        <f>$O$8*D9/$D$8</f>
        <v>#DIV/0!</v>
      </c>
      <c r="P9" s="655" t="e">
        <f>$P$8*E9/$E$8</f>
        <v>#DIV/0!</v>
      </c>
      <c r="Q9" s="653" t="e">
        <f>R9/P9*1000</f>
        <v>#DIV/0!</v>
      </c>
      <c r="R9" s="654" t="e">
        <f>$R$8*G9/$G$8</f>
        <v>#DIV/0!</v>
      </c>
      <c r="S9" s="656" t="e">
        <f>M9+P9</f>
        <v>#DIV/0!</v>
      </c>
      <c r="T9" s="653" t="e">
        <f>U9/S9*1000</f>
        <v>#DIV/0!</v>
      </c>
      <c r="U9" s="654" t="e">
        <f>O9+R9</f>
        <v>#DIV/0!</v>
      </c>
      <c r="W9" s="678" t="e">
        <f>O9/$V$8</f>
        <v>#DIV/0!</v>
      </c>
      <c r="X9" s="679" t="e">
        <f>R9/$V$8</f>
        <v>#DIV/0!</v>
      </c>
      <c r="Y9" s="680" t="e">
        <f>U9/$V$8</f>
        <v>#DIV/0!</v>
      </c>
      <c r="AA9" s="663" t="s">
        <v>484</v>
      </c>
      <c r="AB9" s="664">
        <f>_xlfn.SUMIFS(W9:W27,Y9:Y27,"&gt;100000",Y9:Y27,"&lt;500000")</f>
        <v>0</v>
      </c>
      <c r="AC9" s="664">
        <f>_xlfn.SUMIFS(X9:X27,Y9:Y27,"&gt;100000",Y9:Y27,"&lt;500000")</f>
        <v>0</v>
      </c>
      <c r="AD9" s="665">
        <f>_xlfn.SUMIFS(Y9:Y27,Y9:Y27,"&gt;100000",Y9:Y27,"&lt;500000")</f>
        <v>0</v>
      </c>
    </row>
    <row r="10" spans="1:30" ht="15.75">
      <c r="A10" s="1690" t="s">
        <v>185</v>
      </c>
      <c r="B10" s="1691"/>
      <c r="C10" s="1692"/>
      <c r="D10" s="1693">
        <f aca="true" t="shared" si="2" ref="D10:D27">B10*C10/1000</f>
        <v>0</v>
      </c>
      <c r="E10" s="1694"/>
      <c r="F10" s="1692"/>
      <c r="G10" s="1693">
        <f>E10*F10/1000</f>
        <v>0</v>
      </c>
      <c r="H10" s="1695"/>
      <c r="I10" s="1692"/>
      <c r="J10" s="1693">
        <f t="shared" si="1"/>
        <v>0</v>
      </c>
      <c r="K10" s="35"/>
      <c r="L10" s="643" t="str">
        <f aca="true" t="shared" si="3" ref="L10:L27">A10</f>
        <v>Котельная 2</v>
      </c>
      <c r="M10" s="652" t="e">
        <f aca="true" t="shared" si="4" ref="M10:M27">$M$8*B10/$B$8</f>
        <v>#DIV/0!</v>
      </c>
      <c r="N10" s="653" t="e">
        <f aca="true" t="shared" si="5" ref="N10:N27">O10/M10*1000</f>
        <v>#DIV/0!</v>
      </c>
      <c r="O10" s="654" t="e">
        <f aca="true" t="shared" si="6" ref="O10:O27">$O$8*D10/$D$8</f>
        <v>#DIV/0!</v>
      </c>
      <c r="P10" s="655" t="e">
        <f aca="true" t="shared" si="7" ref="P10:P27">$P$8*E10/$E$8</f>
        <v>#DIV/0!</v>
      </c>
      <c r="Q10" s="653" t="e">
        <f aca="true" t="shared" si="8" ref="Q10:Q27">R10/P10*1000</f>
        <v>#DIV/0!</v>
      </c>
      <c r="R10" s="654" t="e">
        <f aca="true" t="shared" si="9" ref="R10:R27">$R$8*G10/$G$8</f>
        <v>#DIV/0!</v>
      </c>
      <c r="S10" s="656" t="e">
        <f aca="true" t="shared" si="10" ref="S10:S27">M10+P10</f>
        <v>#DIV/0!</v>
      </c>
      <c r="T10" s="653" t="e">
        <f aca="true" t="shared" si="11" ref="T10:T27">U10/S10*1000</f>
        <v>#DIV/0!</v>
      </c>
      <c r="U10" s="654" t="e">
        <f aca="true" t="shared" si="12" ref="U10:U27">O10+R10</f>
        <v>#DIV/0!</v>
      </c>
      <c r="W10" s="666" t="e">
        <f aca="true" t="shared" si="13" ref="W10:W27">O10/$V$8</f>
        <v>#DIV/0!</v>
      </c>
      <c r="X10" s="667" t="e">
        <f aca="true" t="shared" si="14" ref="X10:X27">R10/$V$8</f>
        <v>#DIV/0!</v>
      </c>
      <c r="Y10" s="668" t="e">
        <f aca="true" t="shared" si="15" ref="Y10:Y27">U10/$V$8</f>
        <v>#DIV/0!</v>
      </c>
      <c r="AA10" s="663" t="s">
        <v>485</v>
      </c>
      <c r="AB10" s="664">
        <f>_xlfn.SUMIFS(W9:W27,Y9:Y27,"&gt;10000",Y9:Y27,"&lt;100000")</f>
        <v>0</v>
      </c>
      <c r="AC10" s="664">
        <f>_xlfn.SUMIFS(X9:X27,Y9:Y27,"&gt;10000",Y9:Y27,"&lt;100000")</f>
        <v>0</v>
      </c>
      <c r="AD10" s="665">
        <f>_xlfn.SUMIFS(Y9:Y27,Y9:Y27,"&gt;10000",Y9:Y27,"&lt;100000")</f>
        <v>0</v>
      </c>
    </row>
    <row r="11" spans="1:30" ht="15.75">
      <c r="A11" s="1690" t="s">
        <v>186</v>
      </c>
      <c r="B11" s="1691"/>
      <c r="C11" s="1692"/>
      <c r="D11" s="1693">
        <f t="shared" si="2"/>
        <v>0</v>
      </c>
      <c r="E11" s="1694"/>
      <c r="F11" s="1692"/>
      <c r="G11" s="1693">
        <f t="shared" si="0"/>
        <v>0</v>
      </c>
      <c r="H11" s="1695"/>
      <c r="I11" s="1692"/>
      <c r="J11" s="1693">
        <f t="shared" si="1"/>
        <v>0</v>
      </c>
      <c r="K11" s="35"/>
      <c r="L11" s="643" t="str">
        <f t="shared" si="3"/>
        <v>Котельная 3</v>
      </c>
      <c r="M11" s="652" t="e">
        <f t="shared" si="4"/>
        <v>#DIV/0!</v>
      </c>
      <c r="N11" s="653" t="e">
        <f t="shared" si="5"/>
        <v>#DIV/0!</v>
      </c>
      <c r="O11" s="654" t="e">
        <f t="shared" si="6"/>
        <v>#DIV/0!</v>
      </c>
      <c r="P11" s="655" t="e">
        <f t="shared" si="7"/>
        <v>#DIV/0!</v>
      </c>
      <c r="Q11" s="653" t="e">
        <f t="shared" si="8"/>
        <v>#DIV/0!</v>
      </c>
      <c r="R11" s="654" t="e">
        <f t="shared" si="9"/>
        <v>#DIV/0!</v>
      </c>
      <c r="S11" s="656" t="e">
        <f t="shared" si="10"/>
        <v>#DIV/0!</v>
      </c>
      <c r="T11" s="653" t="e">
        <f t="shared" si="11"/>
        <v>#DIV/0!</v>
      </c>
      <c r="U11" s="654" t="e">
        <f t="shared" si="12"/>
        <v>#DIV/0!</v>
      </c>
      <c r="W11" s="666" t="e">
        <f t="shared" si="13"/>
        <v>#DIV/0!</v>
      </c>
      <c r="X11" s="667" t="e">
        <f t="shared" si="14"/>
        <v>#DIV/0!</v>
      </c>
      <c r="Y11" s="668" t="e">
        <f t="shared" si="15"/>
        <v>#DIV/0!</v>
      </c>
      <c r="AA11" s="663" t="s">
        <v>486</v>
      </c>
      <c r="AB11" s="664">
        <f>_xlfn.SUMIFS(W9:W27,Y9:Y27,"&gt;1000",Y9:Y27,"&lt;10000")</f>
        <v>0</v>
      </c>
      <c r="AC11" s="664">
        <f>_xlfn.SUMIFS(X9:X27,Y9:Y27,"&gt;1000",Y9:Y27,"&lt;10000")</f>
        <v>0</v>
      </c>
      <c r="AD11" s="665">
        <f>_xlfn.SUMIFS(Y9:Y27,Y9:Y27,"&gt;1000",Y9:Y27,"&lt;10000")</f>
        <v>0</v>
      </c>
    </row>
    <row r="12" spans="1:30" ht="15.75">
      <c r="A12" s="1690" t="s">
        <v>187</v>
      </c>
      <c r="B12" s="1691"/>
      <c r="C12" s="1692"/>
      <c r="D12" s="1693">
        <f t="shared" si="2"/>
        <v>0</v>
      </c>
      <c r="E12" s="1694"/>
      <c r="F12" s="1692"/>
      <c r="G12" s="1693">
        <f t="shared" si="0"/>
        <v>0</v>
      </c>
      <c r="H12" s="1695"/>
      <c r="I12" s="1692"/>
      <c r="J12" s="1693">
        <f t="shared" si="1"/>
        <v>0</v>
      </c>
      <c r="K12" s="35"/>
      <c r="L12" s="643" t="str">
        <f t="shared" si="3"/>
        <v>Котельная 4</v>
      </c>
      <c r="M12" s="652" t="e">
        <f t="shared" si="4"/>
        <v>#DIV/0!</v>
      </c>
      <c r="N12" s="653" t="e">
        <f t="shared" si="5"/>
        <v>#DIV/0!</v>
      </c>
      <c r="O12" s="654" t="e">
        <f t="shared" si="6"/>
        <v>#DIV/0!</v>
      </c>
      <c r="P12" s="655" t="e">
        <f t="shared" si="7"/>
        <v>#DIV/0!</v>
      </c>
      <c r="Q12" s="653" t="e">
        <f>R12/P12*1000</f>
        <v>#DIV/0!</v>
      </c>
      <c r="R12" s="654" t="e">
        <f t="shared" si="9"/>
        <v>#DIV/0!</v>
      </c>
      <c r="S12" s="656" t="e">
        <f t="shared" si="10"/>
        <v>#DIV/0!</v>
      </c>
      <c r="T12" s="653" t="e">
        <f>U12/S12*1000</f>
        <v>#DIV/0!</v>
      </c>
      <c r="U12" s="654" t="e">
        <f t="shared" si="12"/>
        <v>#DIV/0!</v>
      </c>
      <c r="W12" s="666" t="e">
        <f t="shared" si="13"/>
        <v>#DIV/0!</v>
      </c>
      <c r="X12" s="667" t="e">
        <f t="shared" si="14"/>
        <v>#DIV/0!</v>
      </c>
      <c r="Y12" s="668" t="e">
        <f t="shared" si="15"/>
        <v>#DIV/0!</v>
      </c>
      <c r="AA12" s="663" t="s">
        <v>487</v>
      </c>
      <c r="AB12" s="664">
        <f>_xlfn.SUMIFS(W9:W27,Y9:Y27,"&gt;100",Y9:Y27,"&lt;1000")</f>
        <v>0</v>
      </c>
      <c r="AC12" s="664">
        <f>_xlfn.SUMIFS(X9:X27,Y9:Y27,"&gt;100",Y9:Y27,"&lt;1000")</f>
        <v>0</v>
      </c>
      <c r="AD12" s="665">
        <f>_xlfn.SUMIFS(Y9:Y27,Y9:Y27,"&gt;100",Y9:Y27,"&lt;1000")</f>
        <v>0</v>
      </c>
    </row>
    <row r="13" spans="1:30" ht="15.75">
      <c r="A13" s="1690" t="s">
        <v>188</v>
      </c>
      <c r="B13" s="1691"/>
      <c r="C13" s="1692"/>
      <c r="D13" s="1693">
        <f t="shared" si="2"/>
        <v>0</v>
      </c>
      <c r="E13" s="1694"/>
      <c r="F13" s="1692"/>
      <c r="G13" s="1693">
        <f t="shared" si="0"/>
        <v>0</v>
      </c>
      <c r="H13" s="1695"/>
      <c r="I13" s="1692"/>
      <c r="J13" s="1693">
        <f t="shared" si="1"/>
        <v>0</v>
      </c>
      <c r="K13" s="35"/>
      <c r="L13" s="643" t="str">
        <f t="shared" si="3"/>
        <v>Котельная 5</v>
      </c>
      <c r="M13" s="652" t="e">
        <f t="shared" si="4"/>
        <v>#DIV/0!</v>
      </c>
      <c r="N13" s="653" t="e">
        <f t="shared" si="5"/>
        <v>#DIV/0!</v>
      </c>
      <c r="O13" s="654" t="e">
        <f t="shared" si="6"/>
        <v>#DIV/0!</v>
      </c>
      <c r="P13" s="655" t="e">
        <f t="shared" si="7"/>
        <v>#DIV/0!</v>
      </c>
      <c r="Q13" s="653" t="e">
        <f t="shared" si="8"/>
        <v>#DIV/0!</v>
      </c>
      <c r="R13" s="654" t="e">
        <f t="shared" si="9"/>
        <v>#DIV/0!</v>
      </c>
      <c r="S13" s="656" t="e">
        <f t="shared" si="10"/>
        <v>#DIV/0!</v>
      </c>
      <c r="T13" s="653" t="e">
        <f t="shared" si="11"/>
        <v>#DIV/0!</v>
      </c>
      <c r="U13" s="654" t="e">
        <f t="shared" si="12"/>
        <v>#DIV/0!</v>
      </c>
      <c r="W13" s="666" t="e">
        <f t="shared" si="13"/>
        <v>#DIV/0!</v>
      </c>
      <c r="X13" s="667" t="e">
        <f t="shared" si="14"/>
        <v>#DIV/0!</v>
      </c>
      <c r="Y13" s="668" t="e">
        <f t="shared" si="15"/>
        <v>#DIV/0!</v>
      </c>
      <c r="AA13" s="663" t="s">
        <v>488</v>
      </c>
      <c r="AB13" s="664">
        <f>_xlfn.SUMIFS(W9:W27,Y9:Y27,"&gt;10",Y9:Y27,"&lt;100")</f>
        <v>0</v>
      </c>
      <c r="AC13" s="664">
        <f>_xlfn.SUMIFS(X9:X27,Y9:Y27,"&gt;10",Y9:Y27,"&lt;100")</f>
        <v>0</v>
      </c>
      <c r="AD13" s="665">
        <f>_xlfn.SUMIFS(Y9:Y27,Y9:Y27,"&gt;10",Y9:Y27,"&lt;100")</f>
        <v>0</v>
      </c>
    </row>
    <row r="14" spans="1:30" ht="16.5" thickBot="1">
      <c r="A14" s="1690" t="s">
        <v>189</v>
      </c>
      <c r="B14" s="1691"/>
      <c r="C14" s="1692"/>
      <c r="D14" s="1693">
        <f t="shared" si="2"/>
        <v>0</v>
      </c>
      <c r="E14" s="1694"/>
      <c r="F14" s="1692"/>
      <c r="G14" s="1693">
        <f t="shared" si="0"/>
        <v>0</v>
      </c>
      <c r="H14" s="1695"/>
      <c r="I14" s="1692"/>
      <c r="J14" s="1693">
        <f t="shared" si="1"/>
        <v>0</v>
      </c>
      <c r="K14" s="35"/>
      <c r="L14" s="643" t="str">
        <f t="shared" si="3"/>
        <v>Котельная 6</v>
      </c>
      <c r="M14" s="652" t="e">
        <f t="shared" si="4"/>
        <v>#DIV/0!</v>
      </c>
      <c r="N14" s="653" t="e">
        <f t="shared" si="5"/>
        <v>#DIV/0!</v>
      </c>
      <c r="O14" s="654" t="e">
        <f t="shared" si="6"/>
        <v>#DIV/0!</v>
      </c>
      <c r="P14" s="655" t="e">
        <f t="shared" si="7"/>
        <v>#DIV/0!</v>
      </c>
      <c r="Q14" s="653" t="e">
        <f t="shared" si="8"/>
        <v>#DIV/0!</v>
      </c>
      <c r="R14" s="654" t="e">
        <f t="shared" si="9"/>
        <v>#DIV/0!</v>
      </c>
      <c r="S14" s="656" t="e">
        <f t="shared" si="10"/>
        <v>#DIV/0!</v>
      </c>
      <c r="T14" s="653" t="e">
        <f t="shared" si="11"/>
        <v>#DIV/0!</v>
      </c>
      <c r="U14" s="654" t="e">
        <f t="shared" si="12"/>
        <v>#DIV/0!</v>
      </c>
      <c r="W14" s="666" t="e">
        <f t="shared" si="13"/>
        <v>#DIV/0!</v>
      </c>
      <c r="X14" s="667" t="e">
        <f t="shared" si="14"/>
        <v>#DIV/0!</v>
      </c>
      <c r="Y14" s="668" t="e">
        <f t="shared" si="15"/>
        <v>#DIV/0!</v>
      </c>
      <c r="AA14" s="669" t="s">
        <v>489</v>
      </c>
      <c r="AB14" s="670">
        <f>SUMIF(Y9:Y27,"&lt;10",W9:W27)</f>
        <v>0</v>
      </c>
      <c r="AC14" s="670">
        <f>SUMIF(Y9:Y27,"&lt;10",X9:X27)</f>
        <v>0</v>
      </c>
      <c r="AD14" s="671">
        <f>SUMIF(Y9:Y27,"&lt;10")</f>
        <v>0</v>
      </c>
    </row>
    <row r="15" spans="1:25" ht="15.75">
      <c r="A15" s="1690" t="s">
        <v>190</v>
      </c>
      <c r="B15" s="1691"/>
      <c r="C15" s="1692"/>
      <c r="D15" s="1693">
        <f t="shared" si="2"/>
        <v>0</v>
      </c>
      <c r="E15" s="1694"/>
      <c r="F15" s="1692"/>
      <c r="G15" s="1693">
        <f t="shared" si="0"/>
        <v>0</v>
      </c>
      <c r="H15" s="1695"/>
      <c r="I15" s="1692"/>
      <c r="J15" s="1693">
        <f t="shared" si="1"/>
        <v>0</v>
      </c>
      <c r="K15" s="35"/>
      <c r="L15" s="643" t="str">
        <f t="shared" si="3"/>
        <v>Котельная 7</v>
      </c>
      <c r="M15" s="652" t="e">
        <f t="shared" si="4"/>
        <v>#DIV/0!</v>
      </c>
      <c r="N15" s="653" t="e">
        <f t="shared" si="5"/>
        <v>#DIV/0!</v>
      </c>
      <c r="O15" s="654" t="e">
        <f t="shared" si="6"/>
        <v>#DIV/0!</v>
      </c>
      <c r="P15" s="655" t="e">
        <f t="shared" si="7"/>
        <v>#DIV/0!</v>
      </c>
      <c r="Q15" s="653" t="e">
        <f t="shared" si="8"/>
        <v>#DIV/0!</v>
      </c>
      <c r="R15" s="654" t="e">
        <f t="shared" si="9"/>
        <v>#DIV/0!</v>
      </c>
      <c r="S15" s="656" t="e">
        <f t="shared" si="10"/>
        <v>#DIV/0!</v>
      </c>
      <c r="T15" s="653" t="e">
        <f t="shared" si="11"/>
        <v>#DIV/0!</v>
      </c>
      <c r="U15" s="654" t="e">
        <f t="shared" si="12"/>
        <v>#DIV/0!</v>
      </c>
      <c r="W15" s="666" t="e">
        <f t="shared" si="13"/>
        <v>#DIV/0!</v>
      </c>
      <c r="X15" s="667" t="e">
        <f t="shared" si="14"/>
        <v>#DIV/0!</v>
      </c>
      <c r="Y15" s="668" t="e">
        <f t="shared" si="15"/>
        <v>#DIV/0!</v>
      </c>
    </row>
    <row r="16" spans="1:25" ht="15.75">
      <c r="A16" s="1690" t="s">
        <v>191</v>
      </c>
      <c r="B16" s="1691"/>
      <c r="C16" s="1692"/>
      <c r="D16" s="1693">
        <f t="shared" si="2"/>
        <v>0</v>
      </c>
      <c r="E16" s="1694"/>
      <c r="F16" s="1692"/>
      <c r="G16" s="1693">
        <f t="shared" si="0"/>
        <v>0</v>
      </c>
      <c r="H16" s="1695"/>
      <c r="I16" s="1692"/>
      <c r="J16" s="1693">
        <f t="shared" si="1"/>
        <v>0</v>
      </c>
      <c r="K16" s="35"/>
      <c r="L16" s="643" t="str">
        <f t="shared" si="3"/>
        <v>Котельная 8</v>
      </c>
      <c r="M16" s="652" t="e">
        <f t="shared" si="4"/>
        <v>#DIV/0!</v>
      </c>
      <c r="N16" s="653" t="e">
        <f t="shared" si="5"/>
        <v>#DIV/0!</v>
      </c>
      <c r="O16" s="654" t="e">
        <f t="shared" si="6"/>
        <v>#DIV/0!</v>
      </c>
      <c r="P16" s="655" t="e">
        <f t="shared" si="7"/>
        <v>#DIV/0!</v>
      </c>
      <c r="Q16" s="653" t="e">
        <f t="shared" si="8"/>
        <v>#DIV/0!</v>
      </c>
      <c r="R16" s="654" t="e">
        <f t="shared" si="9"/>
        <v>#DIV/0!</v>
      </c>
      <c r="S16" s="656" t="e">
        <f t="shared" si="10"/>
        <v>#DIV/0!</v>
      </c>
      <c r="T16" s="653" t="e">
        <f t="shared" si="11"/>
        <v>#DIV/0!</v>
      </c>
      <c r="U16" s="654" t="e">
        <f t="shared" si="12"/>
        <v>#DIV/0!</v>
      </c>
      <c r="W16" s="666" t="e">
        <f t="shared" si="13"/>
        <v>#DIV/0!</v>
      </c>
      <c r="X16" s="667" t="e">
        <f t="shared" si="14"/>
        <v>#DIV/0!</v>
      </c>
      <c r="Y16" s="668" t="e">
        <f t="shared" si="15"/>
        <v>#DIV/0!</v>
      </c>
    </row>
    <row r="17" spans="1:25" ht="15.75">
      <c r="A17" s="1690" t="s">
        <v>192</v>
      </c>
      <c r="B17" s="1691"/>
      <c r="C17" s="1692"/>
      <c r="D17" s="1693">
        <f t="shared" si="2"/>
        <v>0</v>
      </c>
      <c r="E17" s="1694"/>
      <c r="F17" s="1692"/>
      <c r="G17" s="1693">
        <f t="shared" si="0"/>
        <v>0</v>
      </c>
      <c r="H17" s="1695"/>
      <c r="I17" s="1692"/>
      <c r="J17" s="1693">
        <f t="shared" si="1"/>
        <v>0</v>
      </c>
      <c r="K17" s="35"/>
      <c r="L17" s="643" t="str">
        <f t="shared" si="3"/>
        <v>Котельная 9</v>
      </c>
      <c r="M17" s="652" t="e">
        <f t="shared" si="4"/>
        <v>#DIV/0!</v>
      </c>
      <c r="N17" s="653" t="e">
        <f t="shared" si="5"/>
        <v>#DIV/0!</v>
      </c>
      <c r="O17" s="654" t="e">
        <f t="shared" si="6"/>
        <v>#DIV/0!</v>
      </c>
      <c r="P17" s="655" t="e">
        <f t="shared" si="7"/>
        <v>#DIV/0!</v>
      </c>
      <c r="Q17" s="653" t="e">
        <f t="shared" si="8"/>
        <v>#DIV/0!</v>
      </c>
      <c r="R17" s="654" t="e">
        <f t="shared" si="9"/>
        <v>#DIV/0!</v>
      </c>
      <c r="S17" s="656" t="e">
        <f t="shared" si="10"/>
        <v>#DIV/0!</v>
      </c>
      <c r="T17" s="653" t="e">
        <f t="shared" si="11"/>
        <v>#DIV/0!</v>
      </c>
      <c r="U17" s="654" t="e">
        <f t="shared" si="12"/>
        <v>#DIV/0!</v>
      </c>
      <c r="W17" s="666" t="e">
        <f t="shared" si="13"/>
        <v>#DIV/0!</v>
      </c>
      <c r="X17" s="667" t="e">
        <f t="shared" si="14"/>
        <v>#DIV/0!</v>
      </c>
      <c r="Y17" s="668" t="e">
        <f t="shared" si="15"/>
        <v>#DIV/0!</v>
      </c>
    </row>
    <row r="18" spans="1:25" ht="15.75">
      <c r="A18" s="1690" t="s">
        <v>193</v>
      </c>
      <c r="B18" s="1691"/>
      <c r="C18" s="1692"/>
      <c r="D18" s="1693">
        <f t="shared" si="2"/>
        <v>0</v>
      </c>
      <c r="E18" s="1694"/>
      <c r="F18" s="1692"/>
      <c r="G18" s="1693">
        <f t="shared" si="0"/>
        <v>0</v>
      </c>
      <c r="H18" s="1695"/>
      <c r="I18" s="1692"/>
      <c r="J18" s="1693">
        <f t="shared" si="1"/>
        <v>0</v>
      </c>
      <c r="K18" s="35"/>
      <c r="L18" s="643" t="str">
        <f t="shared" si="3"/>
        <v>Котельная 10</v>
      </c>
      <c r="M18" s="652" t="e">
        <f t="shared" si="4"/>
        <v>#DIV/0!</v>
      </c>
      <c r="N18" s="653" t="e">
        <f t="shared" si="5"/>
        <v>#DIV/0!</v>
      </c>
      <c r="O18" s="654" t="e">
        <f t="shared" si="6"/>
        <v>#DIV/0!</v>
      </c>
      <c r="P18" s="655" t="e">
        <f t="shared" si="7"/>
        <v>#DIV/0!</v>
      </c>
      <c r="Q18" s="653" t="e">
        <f t="shared" si="8"/>
        <v>#DIV/0!</v>
      </c>
      <c r="R18" s="654" t="e">
        <f t="shared" si="9"/>
        <v>#DIV/0!</v>
      </c>
      <c r="S18" s="656" t="e">
        <f t="shared" si="10"/>
        <v>#DIV/0!</v>
      </c>
      <c r="T18" s="653" t="e">
        <f t="shared" si="11"/>
        <v>#DIV/0!</v>
      </c>
      <c r="U18" s="654" t="e">
        <f t="shared" si="12"/>
        <v>#DIV/0!</v>
      </c>
      <c r="W18" s="666" t="e">
        <f t="shared" si="13"/>
        <v>#DIV/0!</v>
      </c>
      <c r="X18" s="667" t="e">
        <f t="shared" si="14"/>
        <v>#DIV/0!</v>
      </c>
      <c r="Y18" s="668" t="e">
        <f t="shared" si="15"/>
        <v>#DIV/0!</v>
      </c>
    </row>
    <row r="19" spans="1:25" ht="15.75">
      <c r="A19" s="1690" t="s">
        <v>194</v>
      </c>
      <c r="B19" s="1691"/>
      <c r="C19" s="1692"/>
      <c r="D19" s="1693">
        <f t="shared" si="2"/>
        <v>0</v>
      </c>
      <c r="E19" s="1694"/>
      <c r="F19" s="1692"/>
      <c r="G19" s="1693">
        <f t="shared" si="0"/>
        <v>0</v>
      </c>
      <c r="H19" s="1695"/>
      <c r="I19" s="1692"/>
      <c r="J19" s="1693">
        <f t="shared" si="1"/>
        <v>0</v>
      </c>
      <c r="K19" s="35"/>
      <c r="L19" s="643" t="str">
        <f t="shared" si="3"/>
        <v>Котельная 11</v>
      </c>
      <c r="M19" s="652" t="e">
        <f t="shared" si="4"/>
        <v>#DIV/0!</v>
      </c>
      <c r="N19" s="653" t="e">
        <f t="shared" si="5"/>
        <v>#DIV/0!</v>
      </c>
      <c r="O19" s="654" t="e">
        <f t="shared" si="6"/>
        <v>#DIV/0!</v>
      </c>
      <c r="P19" s="655" t="e">
        <f t="shared" si="7"/>
        <v>#DIV/0!</v>
      </c>
      <c r="Q19" s="653" t="e">
        <f t="shared" si="8"/>
        <v>#DIV/0!</v>
      </c>
      <c r="R19" s="654" t="e">
        <f t="shared" si="9"/>
        <v>#DIV/0!</v>
      </c>
      <c r="S19" s="656" t="e">
        <f t="shared" si="10"/>
        <v>#DIV/0!</v>
      </c>
      <c r="T19" s="653" t="e">
        <f t="shared" si="11"/>
        <v>#DIV/0!</v>
      </c>
      <c r="U19" s="654" t="e">
        <f t="shared" si="12"/>
        <v>#DIV/0!</v>
      </c>
      <c r="W19" s="666" t="e">
        <f t="shared" si="13"/>
        <v>#DIV/0!</v>
      </c>
      <c r="X19" s="667" t="e">
        <f t="shared" si="14"/>
        <v>#DIV/0!</v>
      </c>
      <c r="Y19" s="668" t="e">
        <f t="shared" si="15"/>
        <v>#DIV/0!</v>
      </c>
    </row>
    <row r="20" spans="1:25" ht="15.75">
      <c r="A20" s="1690" t="s">
        <v>195</v>
      </c>
      <c r="B20" s="1691"/>
      <c r="C20" s="1692"/>
      <c r="D20" s="1693">
        <f t="shared" si="2"/>
        <v>0</v>
      </c>
      <c r="E20" s="1694"/>
      <c r="F20" s="1692"/>
      <c r="G20" s="1693">
        <f t="shared" si="0"/>
        <v>0</v>
      </c>
      <c r="H20" s="1695"/>
      <c r="I20" s="1692"/>
      <c r="J20" s="1693">
        <f t="shared" si="1"/>
        <v>0</v>
      </c>
      <c r="K20" s="35"/>
      <c r="L20" s="643" t="str">
        <f t="shared" si="3"/>
        <v>Котельная 12</v>
      </c>
      <c r="M20" s="652" t="e">
        <f t="shared" si="4"/>
        <v>#DIV/0!</v>
      </c>
      <c r="N20" s="653" t="e">
        <f t="shared" si="5"/>
        <v>#DIV/0!</v>
      </c>
      <c r="O20" s="654" t="e">
        <f t="shared" si="6"/>
        <v>#DIV/0!</v>
      </c>
      <c r="P20" s="655" t="e">
        <f t="shared" si="7"/>
        <v>#DIV/0!</v>
      </c>
      <c r="Q20" s="653" t="e">
        <f t="shared" si="8"/>
        <v>#DIV/0!</v>
      </c>
      <c r="R20" s="654" t="e">
        <f t="shared" si="9"/>
        <v>#DIV/0!</v>
      </c>
      <c r="S20" s="656" t="e">
        <f t="shared" si="10"/>
        <v>#DIV/0!</v>
      </c>
      <c r="T20" s="653" t="e">
        <f t="shared" si="11"/>
        <v>#DIV/0!</v>
      </c>
      <c r="U20" s="654" t="e">
        <f t="shared" si="12"/>
        <v>#DIV/0!</v>
      </c>
      <c r="W20" s="666" t="e">
        <f>O20/$V$8</f>
        <v>#DIV/0!</v>
      </c>
      <c r="X20" s="667" t="e">
        <f t="shared" si="14"/>
        <v>#DIV/0!</v>
      </c>
      <c r="Y20" s="668" t="e">
        <f t="shared" si="15"/>
        <v>#DIV/0!</v>
      </c>
    </row>
    <row r="21" spans="1:25" ht="15.75">
      <c r="A21" s="1690" t="s">
        <v>196</v>
      </c>
      <c r="B21" s="1691"/>
      <c r="C21" s="1692"/>
      <c r="D21" s="1693">
        <f t="shared" si="2"/>
        <v>0</v>
      </c>
      <c r="E21" s="1694"/>
      <c r="F21" s="1692"/>
      <c r="G21" s="1693">
        <f t="shared" si="0"/>
        <v>0</v>
      </c>
      <c r="H21" s="1695"/>
      <c r="I21" s="1692"/>
      <c r="J21" s="1693">
        <f t="shared" si="1"/>
        <v>0</v>
      </c>
      <c r="K21" s="35"/>
      <c r="L21" s="643" t="str">
        <f t="shared" si="3"/>
        <v>Котельная 13</v>
      </c>
      <c r="M21" s="652" t="e">
        <f t="shared" si="4"/>
        <v>#DIV/0!</v>
      </c>
      <c r="N21" s="653" t="e">
        <f t="shared" si="5"/>
        <v>#DIV/0!</v>
      </c>
      <c r="O21" s="654" t="e">
        <f t="shared" si="6"/>
        <v>#DIV/0!</v>
      </c>
      <c r="P21" s="655" t="e">
        <f t="shared" si="7"/>
        <v>#DIV/0!</v>
      </c>
      <c r="Q21" s="653" t="e">
        <f t="shared" si="8"/>
        <v>#DIV/0!</v>
      </c>
      <c r="R21" s="654" t="e">
        <f t="shared" si="9"/>
        <v>#DIV/0!</v>
      </c>
      <c r="S21" s="656" t="e">
        <f t="shared" si="10"/>
        <v>#DIV/0!</v>
      </c>
      <c r="T21" s="653" t="e">
        <f t="shared" si="11"/>
        <v>#DIV/0!</v>
      </c>
      <c r="U21" s="654" t="e">
        <f t="shared" si="12"/>
        <v>#DIV/0!</v>
      </c>
      <c r="W21" s="663" t="e">
        <f t="shared" si="13"/>
        <v>#DIV/0!</v>
      </c>
      <c r="X21" s="677" t="e">
        <f t="shared" si="14"/>
        <v>#DIV/0!</v>
      </c>
      <c r="Y21" s="681" t="e">
        <f t="shared" si="15"/>
        <v>#DIV/0!</v>
      </c>
    </row>
    <row r="22" spans="1:25" ht="15.75">
      <c r="A22" s="1690" t="s">
        <v>197</v>
      </c>
      <c r="B22" s="1691"/>
      <c r="C22" s="1692"/>
      <c r="D22" s="1693">
        <f t="shared" si="2"/>
        <v>0</v>
      </c>
      <c r="E22" s="1694"/>
      <c r="F22" s="1692"/>
      <c r="G22" s="1693">
        <f t="shared" si="0"/>
        <v>0</v>
      </c>
      <c r="H22" s="1695"/>
      <c r="I22" s="1692"/>
      <c r="J22" s="1693">
        <f t="shared" si="1"/>
        <v>0</v>
      </c>
      <c r="K22" s="35"/>
      <c r="L22" s="643" t="str">
        <f t="shared" si="3"/>
        <v>Котельная 14</v>
      </c>
      <c r="M22" s="652" t="e">
        <f t="shared" si="4"/>
        <v>#DIV/0!</v>
      </c>
      <c r="N22" s="653" t="e">
        <f t="shared" si="5"/>
        <v>#DIV/0!</v>
      </c>
      <c r="O22" s="654" t="e">
        <f t="shared" si="6"/>
        <v>#DIV/0!</v>
      </c>
      <c r="P22" s="655" t="e">
        <f t="shared" si="7"/>
        <v>#DIV/0!</v>
      </c>
      <c r="Q22" s="653" t="e">
        <f t="shared" si="8"/>
        <v>#DIV/0!</v>
      </c>
      <c r="R22" s="654" t="e">
        <f t="shared" si="9"/>
        <v>#DIV/0!</v>
      </c>
      <c r="S22" s="656" t="e">
        <f t="shared" si="10"/>
        <v>#DIV/0!</v>
      </c>
      <c r="T22" s="653" t="e">
        <f t="shared" si="11"/>
        <v>#DIV/0!</v>
      </c>
      <c r="U22" s="654" t="e">
        <f t="shared" si="12"/>
        <v>#DIV/0!</v>
      </c>
      <c r="W22" s="663" t="e">
        <f t="shared" si="13"/>
        <v>#DIV/0!</v>
      </c>
      <c r="X22" s="677" t="e">
        <f t="shared" si="14"/>
        <v>#DIV/0!</v>
      </c>
      <c r="Y22" s="681" t="e">
        <f t="shared" si="15"/>
        <v>#DIV/0!</v>
      </c>
    </row>
    <row r="23" spans="1:25" ht="15.75">
      <c r="A23" s="1690" t="s">
        <v>198</v>
      </c>
      <c r="B23" s="1691"/>
      <c r="C23" s="1692"/>
      <c r="D23" s="1693">
        <f t="shared" si="2"/>
        <v>0</v>
      </c>
      <c r="E23" s="1694"/>
      <c r="F23" s="1692"/>
      <c r="G23" s="1693">
        <f t="shared" si="0"/>
        <v>0</v>
      </c>
      <c r="H23" s="1695"/>
      <c r="I23" s="1692"/>
      <c r="J23" s="1693">
        <f t="shared" si="1"/>
        <v>0</v>
      </c>
      <c r="K23" s="35"/>
      <c r="L23" s="643" t="str">
        <f t="shared" si="3"/>
        <v>Котельная 15</v>
      </c>
      <c r="M23" s="652" t="e">
        <f t="shared" si="4"/>
        <v>#DIV/0!</v>
      </c>
      <c r="N23" s="653" t="e">
        <f t="shared" si="5"/>
        <v>#DIV/0!</v>
      </c>
      <c r="O23" s="654" t="e">
        <f t="shared" si="6"/>
        <v>#DIV/0!</v>
      </c>
      <c r="P23" s="655" t="e">
        <f t="shared" si="7"/>
        <v>#DIV/0!</v>
      </c>
      <c r="Q23" s="653" t="e">
        <f t="shared" si="8"/>
        <v>#DIV/0!</v>
      </c>
      <c r="R23" s="654" t="e">
        <f t="shared" si="9"/>
        <v>#DIV/0!</v>
      </c>
      <c r="S23" s="656" t="e">
        <f t="shared" si="10"/>
        <v>#DIV/0!</v>
      </c>
      <c r="T23" s="653" t="e">
        <f t="shared" si="11"/>
        <v>#DIV/0!</v>
      </c>
      <c r="U23" s="654" t="e">
        <f t="shared" si="12"/>
        <v>#DIV/0!</v>
      </c>
      <c r="W23" s="663" t="e">
        <f t="shared" si="13"/>
        <v>#DIV/0!</v>
      </c>
      <c r="X23" s="677" t="e">
        <f t="shared" si="14"/>
        <v>#DIV/0!</v>
      </c>
      <c r="Y23" s="681" t="e">
        <f t="shared" si="15"/>
        <v>#DIV/0!</v>
      </c>
    </row>
    <row r="24" spans="1:25" ht="15.75">
      <c r="A24" s="1690" t="s">
        <v>199</v>
      </c>
      <c r="B24" s="1691"/>
      <c r="C24" s="1692"/>
      <c r="D24" s="1693">
        <f t="shared" si="2"/>
        <v>0</v>
      </c>
      <c r="E24" s="1694"/>
      <c r="F24" s="1692"/>
      <c r="G24" s="1693">
        <f t="shared" si="0"/>
        <v>0</v>
      </c>
      <c r="H24" s="1695"/>
      <c r="I24" s="1692"/>
      <c r="J24" s="1693">
        <f t="shared" si="1"/>
        <v>0</v>
      </c>
      <c r="K24" s="35"/>
      <c r="L24" s="643" t="str">
        <f t="shared" si="3"/>
        <v>Котельная 16</v>
      </c>
      <c r="M24" s="652" t="e">
        <f t="shared" si="4"/>
        <v>#DIV/0!</v>
      </c>
      <c r="N24" s="653" t="e">
        <f t="shared" si="5"/>
        <v>#DIV/0!</v>
      </c>
      <c r="O24" s="654" t="e">
        <f t="shared" si="6"/>
        <v>#DIV/0!</v>
      </c>
      <c r="P24" s="655" t="e">
        <f t="shared" si="7"/>
        <v>#DIV/0!</v>
      </c>
      <c r="Q24" s="653" t="e">
        <f t="shared" si="8"/>
        <v>#DIV/0!</v>
      </c>
      <c r="R24" s="654" t="e">
        <f t="shared" si="9"/>
        <v>#DIV/0!</v>
      </c>
      <c r="S24" s="656" t="e">
        <f t="shared" si="10"/>
        <v>#DIV/0!</v>
      </c>
      <c r="T24" s="653" t="e">
        <f t="shared" si="11"/>
        <v>#DIV/0!</v>
      </c>
      <c r="U24" s="654" t="e">
        <f t="shared" si="12"/>
        <v>#DIV/0!</v>
      </c>
      <c r="W24" s="663" t="e">
        <f t="shared" si="13"/>
        <v>#DIV/0!</v>
      </c>
      <c r="X24" s="677" t="e">
        <f t="shared" si="14"/>
        <v>#DIV/0!</v>
      </c>
      <c r="Y24" s="681" t="e">
        <f t="shared" si="15"/>
        <v>#DIV/0!</v>
      </c>
    </row>
    <row r="25" spans="1:25" ht="15.75">
      <c r="A25" s="1690" t="s">
        <v>200</v>
      </c>
      <c r="B25" s="1691"/>
      <c r="C25" s="1692"/>
      <c r="D25" s="1693">
        <f t="shared" si="2"/>
        <v>0</v>
      </c>
      <c r="E25" s="1694"/>
      <c r="F25" s="1692"/>
      <c r="G25" s="1693">
        <f t="shared" si="0"/>
        <v>0</v>
      </c>
      <c r="H25" s="1695"/>
      <c r="I25" s="1692"/>
      <c r="J25" s="1693">
        <f t="shared" si="1"/>
        <v>0</v>
      </c>
      <c r="K25" s="35"/>
      <c r="L25" s="643" t="str">
        <f t="shared" si="3"/>
        <v>Котельная 17</v>
      </c>
      <c r="M25" s="652" t="e">
        <f t="shared" si="4"/>
        <v>#DIV/0!</v>
      </c>
      <c r="N25" s="653" t="e">
        <f t="shared" si="5"/>
        <v>#DIV/0!</v>
      </c>
      <c r="O25" s="654" t="e">
        <f t="shared" si="6"/>
        <v>#DIV/0!</v>
      </c>
      <c r="P25" s="655" t="e">
        <f t="shared" si="7"/>
        <v>#DIV/0!</v>
      </c>
      <c r="Q25" s="653" t="e">
        <f t="shared" si="8"/>
        <v>#DIV/0!</v>
      </c>
      <c r="R25" s="654" t="e">
        <f t="shared" si="9"/>
        <v>#DIV/0!</v>
      </c>
      <c r="S25" s="656" t="e">
        <f t="shared" si="10"/>
        <v>#DIV/0!</v>
      </c>
      <c r="T25" s="653" t="e">
        <f t="shared" si="11"/>
        <v>#DIV/0!</v>
      </c>
      <c r="U25" s="654" t="e">
        <f t="shared" si="12"/>
        <v>#DIV/0!</v>
      </c>
      <c r="W25" s="663" t="e">
        <f t="shared" si="13"/>
        <v>#DIV/0!</v>
      </c>
      <c r="X25" s="677" t="e">
        <f t="shared" si="14"/>
        <v>#DIV/0!</v>
      </c>
      <c r="Y25" s="681" t="e">
        <f t="shared" si="15"/>
        <v>#DIV/0!</v>
      </c>
    </row>
    <row r="26" spans="1:25" ht="15.75">
      <c r="A26" s="1690" t="s">
        <v>201</v>
      </c>
      <c r="B26" s="1691"/>
      <c r="C26" s="1692"/>
      <c r="D26" s="1693">
        <f t="shared" si="2"/>
        <v>0</v>
      </c>
      <c r="E26" s="1694"/>
      <c r="F26" s="1692"/>
      <c r="G26" s="1693">
        <f t="shared" si="0"/>
        <v>0</v>
      </c>
      <c r="H26" s="1695"/>
      <c r="I26" s="1692"/>
      <c r="J26" s="1693">
        <f t="shared" si="1"/>
        <v>0</v>
      </c>
      <c r="K26" s="35"/>
      <c r="L26" s="643" t="str">
        <f t="shared" si="3"/>
        <v>Котельная 18</v>
      </c>
      <c r="M26" s="652" t="e">
        <f t="shared" si="4"/>
        <v>#DIV/0!</v>
      </c>
      <c r="N26" s="653" t="e">
        <f t="shared" si="5"/>
        <v>#DIV/0!</v>
      </c>
      <c r="O26" s="654" t="e">
        <f t="shared" si="6"/>
        <v>#DIV/0!</v>
      </c>
      <c r="P26" s="655" t="e">
        <f t="shared" si="7"/>
        <v>#DIV/0!</v>
      </c>
      <c r="Q26" s="653" t="e">
        <f t="shared" si="8"/>
        <v>#DIV/0!</v>
      </c>
      <c r="R26" s="654" t="e">
        <f t="shared" si="9"/>
        <v>#DIV/0!</v>
      </c>
      <c r="S26" s="656" t="e">
        <f t="shared" si="10"/>
        <v>#DIV/0!</v>
      </c>
      <c r="T26" s="653" t="e">
        <f t="shared" si="11"/>
        <v>#DIV/0!</v>
      </c>
      <c r="U26" s="654" t="e">
        <f t="shared" si="12"/>
        <v>#DIV/0!</v>
      </c>
      <c r="W26" s="663" t="e">
        <f t="shared" si="13"/>
        <v>#DIV/0!</v>
      </c>
      <c r="X26" s="677" t="e">
        <f t="shared" si="14"/>
        <v>#DIV/0!</v>
      </c>
      <c r="Y26" s="681" t="e">
        <f t="shared" si="15"/>
        <v>#DIV/0!</v>
      </c>
    </row>
    <row r="27" spans="1:25" ht="15.75">
      <c r="A27" s="1690" t="s">
        <v>202</v>
      </c>
      <c r="B27" s="1691"/>
      <c r="C27" s="1692"/>
      <c r="D27" s="1693">
        <f t="shared" si="2"/>
        <v>0</v>
      </c>
      <c r="E27" s="1694"/>
      <c r="F27" s="1692"/>
      <c r="G27" s="1693">
        <f t="shared" si="0"/>
        <v>0</v>
      </c>
      <c r="H27" s="1695"/>
      <c r="I27" s="1692"/>
      <c r="J27" s="1693">
        <f t="shared" si="1"/>
        <v>0</v>
      </c>
      <c r="K27" s="35"/>
      <c r="L27" s="643" t="str">
        <f t="shared" si="3"/>
        <v>Котельная 19</v>
      </c>
      <c r="M27" s="652" t="e">
        <f t="shared" si="4"/>
        <v>#DIV/0!</v>
      </c>
      <c r="N27" s="653" t="e">
        <f t="shared" si="5"/>
        <v>#DIV/0!</v>
      </c>
      <c r="O27" s="654" t="e">
        <f t="shared" si="6"/>
        <v>#DIV/0!</v>
      </c>
      <c r="P27" s="655" t="e">
        <f t="shared" si="7"/>
        <v>#DIV/0!</v>
      </c>
      <c r="Q27" s="653" t="e">
        <f t="shared" si="8"/>
        <v>#DIV/0!</v>
      </c>
      <c r="R27" s="654" t="e">
        <f t="shared" si="9"/>
        <v>#DIV/0!</v>
      </c>
      <c r="S27" s="656" t="e">
        <f t="shared" si="10"/>
        <v>#DIV/0!</v>
      </c>
      <c r="T27" s="653" t="e">
        <f t="shared" si="11"/>
        <v>#DIV/0!</v>
      </c>
      <c r="U27" s="654" t="e">
        <f t="shared" si="12"/>
        <v>#DIV/0!</v>
      </c>
      <c r="W27" s="663" t="e">
        <f t="shared" si="13"/>
        <v>#DIV/0!</v>
      </c>
      <c r="X27" s="677" t="e">
        <f t="shared" si="14"/>
        <v>#DIV/0!</v>
      </c>
      <c r="Y27" s="681" t="e">
        <f t="shared" si="15"/>
        <v>#DIV/0!</v>
      </c>
    </row>
    <row r="28" spans="1:25" ht="16.5" thickBot="1">
      <c r="A28" s="1696"/>
      <c r="B28" s="1697"/>
      <c r="C28" s="1698"/>
      <c r="D28" s="1699"/>
      <c r="E28" s="1700"/>
      <c r="F28" s="1701"/>
      <c r="G28" s="1699"/>
      <c r="H28" s="1702"/>
      <c r="I28" s="1701"/>
      <c r="J28" s="1699"/>
      <c r="K28" s="34"/>
      <c r="L28" s="647"/>
      <c r="M28" s="648"/>
      <c r="N28" s="644"/>
      <c r="O28" s="649"/>
      <c r="P28" s="650"/>
      <c r="Q28" s="644"/>
      <c r="R28" s="649"/>
      <c r="S28" s="645"/>
      <c r="T28" s="646"/>
      <c r="U28" s="649"/>
      <c r="W28" s="669"/>
      <c r="X28" s="682"/>
      <c r="Y28" s="683"/>
    </row>
    <row r="29" spans="1:10" ht="15.75">
      <c r="A29" s="1703"/>
      <c r="B29" s="1703"/>
      <c r="C29" s="1703"/>
      <c r="D29" s="1703"/>
      <c r="E29" s="1703"/>
      <c r="F29" s="1703"/>
      <c r="G29" s="1703"/>
      <c r="H29" s="1703"/>
      <c r="I29" s="1703"/>
      <c r="J29" s="1703"/>
    </row>
    <row r="30" spans="1:10" ht="31.5" customHeight="1">
      <c r="A30" s="2765" t="s">
        <v>121</v>
      </c>
      <c r="B30" s="2765"/>
      <c r="C30" s="1373"/>
      <c r="D30" s="1373"/>
      <c r="E30" s="1373"/>
      <c r="F30" s="1372"/>
      <c r="G30" s="2722"/>
      <c r="H30" s="2722"/>
      <c r="I30" s="2722"/>
      <c r="J30" s="1704"/>
    </row>
    <row r="31" spans="1:10" ht="15.75">
      <c r="A31" s="1636"/>
      <c r="B31" s="1372"/>
      <c r="C31" s="1372"/>
      <c r="D31" s="1372"/>
      <c r="E31" s="1372"/>
      <c r="F31" s="1372"/>
      <c r="G31" s="1372"/>
      <c r="H31" s="1500" t="s">
        <v>178</v>
      </c>
      <c r="I31" s="1372"/>
      <c r="J31" s="1704"/>
    </row>
    <row r="32" spans="1:10" ht="15.75">
      <c r="A32" s="1703"/>
      <c r="B32" s="1703"/>
      <c r="C32" s="1703"/>
      <c r="D32" s="1703"/>
      <c r="E32" s="1703"/>
      <c r="F32" s="1703"/>
      <c r="G32" s="1703"/>
      <c r="H32" s="1703"/>
      <c r="I32" s="1703"/>
      <c r="J32" s="1703"/>
    </row>
    <row r="33" spans="1:10" ht="15.75">
      <c r="A33" s="1703"/>
      <c r="B33" s="1703"/>
      <c r="C33" s="1703"/>
      <c r="D33" s="1703"/>
      <c r="E33" s="1703"/>
      <c r="F33" s="1703"/>
      <c r="G33" s="1703"/>
      <c r="H33" s="1703"/>
      <c r="I33" s="1703"/>
      <c r="J33" s="1703"/>
    </row>
    <row r="34" spans="1:10" ht="15.75">
      <c r="A34" s="1703"/>
      <c r="B34" s="1703"/>
      <c r="C34" s="1703"/>
      <c r="D34" s="1703"/>
      <c r="E34" s="1703"/>
      <c r="F34" s="1703"/>
      <c r="G34" s="1703"/>
      <c r="H34" s="1703"/>
      <c r="I34" s="1703"/>
      <c r="J34" s="1703"/>
    </row>
  </sheetData>
  <sheetProtection insertRows="0"/>
  <mergeCells count="16">
    <mergeCell ref="AA6:AD6"/>
    <mergeCell ref="A5:A6"/>
    <mergeCell ref="B5:D5"/>
    <mergeCell ref="W6:Y6"/>
    <mergeCell ref="E5:G5"/>
    <mergeCell ref="H5:J5"/>
    <mergeCell ref="S5:U5"/>
    <mergeCell ref="A30:B30"/>
    <mergeCell ref="G30:I30"/>
    <mergeCell ref="A1:J1"/>
    <mergeCell ref="L5:L6"/>
    <mergeCell ref="M5:O5"/>
    <mergeCell ref="P5:R5"/>
    <mergeCell ref="L3:U3"/>
    <mergeCell ref="A3:J3"/>
    <mergeCell ref="A4:J4"/>
  </mergeCells>
  <conditionalFormatting sqref="B8 E8 H8">
    <cfRule type="cellIs" priority="10" dxfId="2" operator="between" stopIfTrue="1">
      <formula>FALSE</formula>
      <formula>FALSE</formula>
    </cfRule>
  </conditionalFormatting>
  <conditionalFormatting sqref="M8 P8 S8">
    <cfRule type="cellIs" priority="9" dxfId="2" operator="between" stopIfTrue="1">
      <formula>FALSE</formula>
      <formula>FALSE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F52"/>
  <sheetViews>
    <sheetView view="pageBreakPreview" zoomScale="130" zoomScaleSheetLayoutView="130" zoomScalePageLayoutView="0" workbookViewId="0" topLeftCell="A40">
      <selection activeCell="F4" sqref="F4"/>
    </sheetView>
  </sheetViews>
  <sheetFormatPr defaultColWidth="9.140625" defaultRowHeight="12.75"/>
  <cols>
    <col min="2" max="2" width="29.28125" style="0" customWidth="1"/>
    <col min="3" max="3" width="21.28125" style="0" customWidth="1"/>
    <col min="4" max="4" width="16.8515625" style="0" customWidth="1"/>
    <col min="5" max="5" width="15.00390625" style="0" customWidth="1"/>
    <col min="6" max="6" width="11.8515625" style="0" customWidth="1"/>
  </cols>
  <sheetData>
    <row r="1" spans="1:6" ht="12.75">
      <c r="A1" s="2521">
        <f>Анкета!A5</f>
        <v>0</v>
      </c>
      <c r="B1" s="2521"/>
      <c r="C1" s="2521"/>
      <c r="D1" s="2521"/>
      <c r="E1" s="2521"/>
      <c r="F1" s="2521"/>
    </row>
    <row r="2" spans="1:6" ht="18.75" customHeight="1" thickBot="1">
      <c r="A2" s="2787" t="s">
        <v>495</v>
      </c>
      <c r="B2" s="2787"/>
      <c r="C2" s="2787"/>
      <c r="D2" s="2787"/>
      <c r="E2" s="2787"/>
      <c r="F2" s="2787"/>
    </row>
    <row r="3" spans="1:6" ht="16.5" thickBot="1">
      <c r="A3" s="2788" t="s">
        <v>22</v>
      </c>
      <c r="B3" s="2788" t="s">
        <v>23</v>
      </c>
      <c r="C3" s="2788" t="s">
        <v>24</v>
      </c>
      <c r="D3" s="2791" t="s">
        <v>798</v>
      </c>
      <c r="E3" s="2792"/>
      <c r="F3" s="2121">
        <v>1.082</v>
      </c>
    </row>
    <row r="4" spans="1:6" ht="16.5" thickBot="1">
      <c r="A4" s="2789"/>
      <c r="B4" s="2790"/>
      <c r="C4" s="2790"/>
      <c r="D4" s="2122" t="s">
        <v>799</v>
      </c>
      <c r="E4" s="2123" t="s">
        <v>800</v>
      </c>
      <c r="F4" s="2124" t="s">
        <v>833</v>
      </c>
    </row>
    <row r="5" spans="1:6" ht="47.25">
      <c r="A5" s="2125">
        <v>1</v>
      </c>
      <c r="B5" s="2126" t="s">
        <v>95</v>
      </c>
      <c r="C5" s="2127" t="s">
        <v>46</v>
      </c>
      <c r="D5" s="2128" t="e">
        <f>D6*D9/1000+D13+D36</f>
        <v>#DIV/0!</v>
      </c>
      <c r="E5" s="2129" t="e">
        <f>E6*E9/1000+E13+E36</f>
        <v>#DIV/0!</v>
      </c>
      <c r="F5" s="2130" t="e">
        <f>SUM(D5:E5)</f>
        <v>#DIV/0!</v>
      </c>
    </row>
    <row r="6" spans="1:6" ht="18">
      <c r="A6" s="2131">
        <v>2</v>
      </c>
      <c r="B6" s="2132" t="s">
        <v>96</v>
      </c>
      <c r="C6" s="2131" t="s">
        <v>501</v>
      </c>
      <c r="D6" s="2133">
        <f>D42</f>
        <v>1</v>
      </c>
      <c r="E6" s="2134">
        <f>E42</f>
        <v>1</v>
      </c>
      <c r="F6" s="2135">
        <f>SUM(F43:F52)</f>
        <v>2</v>
      </c>
    </row>
    <row r="7" spans="1:6" ht="18">
      <c r="A7" s="2131">
        <v>3</v>
      </c>
      <c r="B7" s="2132" t="s">
        <v>97</v>
      </c>
      <c r="C7" s="2131" t="s">
        <v>801</v>
      </c>
      <c r="D7" s="2136" t="e">
        <f>D5/D6*1000</f>
        <v>#DIV/0!</v>
      </c>
      <c r="E7" s="2137" t="e">
        <f>E5/E6*1000</f>
        <v>#DIV/0!</v>
      </c>
      <c r="F7" s="2138" t="e">
        <f>F5/F6*1000</f>
        <v>#DIV/0!</v>
      </c>
    </row>
    <row r="8" spans="1:6" ht="15">
      <c r="A8" s="2139"/>
      <c r="B8" s="2131" t="s">
        <v>78</v>
      </c>
      <c r="C8" s="2140"/>
      <c r="D8" s="2141"/>
      <c r="E8" s="2142"/>
      <c r="F8" s="2138"/>
    </row>
    <row r="9" spans="1:6" ht="18.75">
      <c r="A9" s="2143" t="s">
        <v>98</v>
      </c>
      <c r="B9" s="2144" t="s">
        <v>99</v>
      </c>
      <c r="C9" s="2145" t="s">
        <v>802</v>
      </c>
      <c r="D9" s="2146" t="e">
        <f>D10*D11/7900</f>
        <v>#DIV/0!</v>
      </c>
      <c r="E9" s="2147" t="e">
        <f>E11*E10/7900</f>
        <v>#DIV/0!</v>
      </c>
      <c r="F9" s="2138"/>
    </row>
    <row r="10" spans="1:6" ht="18" customHeight="1">
      <c r="A10" s="2785" t="s">
        <v>803</v>
      </c>
      <c r="B10" s="2786"/>
      <c r="C10" s="2131" t="s">
        <v>801</v>
      </c>
      <c r="D10" s="2148"/>
      <c r="E10" s="2149">
        <f>ROUND(D10*F3,0)</f>
        <v>0</v>
      </c>
      <c r="F10" s="2138" t="s">
        <v>100</v>
      </c>
    </row>
    <row r="11" spans="1:6" ht="15" customHeight="1">
      <c r="A11" s="2785" t="s">
        <v>101</v>
      </c>
      <c r="B11" s="2786"/>
      <c r="C11" s="2131"/>
      <c r="D11" s="2133" t="e">
        <f>7000*Топливо!E7</f>
        <v>#DIV/0!</v>
      </c>
      <c r="E11" s="2134" t="e">
        <f>D11</f>
        <v>#DIV/0!</v>
      </c>
      <c r="F11" s="2138" t="s">
        <v>100</v>
      </c>
    </row>
    <row r="12" spans="1:6" ht="15">
      <c r="A12" s="2139"/>
      <c r="B12" s="2140"/>
      <c r="C12" s="2131"/>
      <c r="D12" s="2141"/>
      <c r="E12" s="2142"/>
      <c r="F12" s="2138"/>
    </row>
    <row r="13" spans="1:6" ht="28.5" customHeight="1">
      <c r="A13" s="2143" t="s">
        <v>102</v>
      </c>
      <c r="B13" s="2180" t="s">
        <v>103</v>
      </c>
      <c r="C13" s="2145" t="s">
        <v>46</v>
      </c>
      <c r="D13" s="2146">
        <f>D14+D25</f>
        <v>0</v>
      </c>
      <c r="E13" s="2147">
        <f>E14+E25</f>
        <v>0</v>
      </c>
      <c r="F13" s="2150">
        <f>SUM(D13:E13)</f>
        <v>0</v>
      </c>
    </row>
    <row r="14" spans="1:6" ht="94.5">
      <c r="A14" s="2151" t="s">
        <v>804</v>
      </c>
      <c r="B14" s="2152" t="s">
        <v>805</v>
      </c>
      <c r="C14" s="2153" t="s">
        <v>802</v>
      </c>
      <c r="D14" s="2154">
        <f>SUMPRODUCT(D43:D52,D15:D24)/1000</f>
        <v>0</v>
      </c>
      <c r="E14" s="2155">
        <f>SUMPRODUCT(E43:E52,E15:E24)/1000</f>
        <v>0</v>
      </c>
      <c r="F14" s="2156" t="s">
        <v>100</v>
      </c>
    </row>
    <row r="15" spans="1:6" ht="29.25" customHeight="1">
      <c r="A15" s="2139"/>
      <c r="B15" s="2157" t="s">
        <v>806</v>
      </c>
      <c r="C15" s="2131" t="s">
        <v>807</v>
      </c>
      <c r="D15" s="2158"/>
      <c r="E15" s="2159"/>
      <c r="F15" s="2138"/>
    </row>
    <row r="16" spans="1:6" ht="26.25" customHeight="1">
      <c r="A16" s="2139"/>
      <c r="B16" s="2160" t="s">
        <v>104</v>
      </c>
      <c r="C16" s="2131" t="s">
        <v>807</v>
      </c>
      <c r="D16" s="2158"/>
      <c r="E16" s="2159"/>
      <c r="F16" s="2138"/>
    </row>
    <row r="17" spans="1:6" ht="27" customHeight="1">
      <c r="A17" s="2139"/>
      <c r="B17" s="2157" t="s">
        <v>808</v>
      </c>
      <c r="C17" s="2131" t="s">
        <v>807</v>
      </c>
      <c r="D17" s="2158"/>
      <c r="E17" s="2159"/>
      <c r="F17" s="2138"/>
    </row>
    <row r="18" spans="1:6" ht="30" customHeight="1">
      <c r="A18" s="2139"/>
      <c r="B18" s="2160" t="s">
        <v>105</v>
      </c>
      <c r="C18" s="2131" t="s">
        <v>807</v>
      </c>
      <c r="D18" s="2158"/>
      <c r="E18" s="2159"/>
      <c r="F18" s="2138"/>
    </row>
    <row r="19" spans="1:6" ht="27.75" customHeight="1">
      <c r="A19" s="2139"/>
      <c r="B19" s="2157" t="s">
        <v>809</v>
      </c>
      <c r="C19" s="2131" t="s">
        <v>807</v>
      </c>
      <c r="D19" s="2158"/>
      <c r="E19" s="2159"/>
      <c r="F19" s="2138"/>
    </row>
    <row r="20" spans="1:6" ht="32.25" customHeight="1">
      <c r="A20" s="2139"/>
      <c r="B20" s="2160" t="s">
        <v>106</v>
      </c>
      <c r="C20" s="2131" t="s">
        <v>807</v>
      </c>
      <c r="D20" s="2158"/>
      <c r="E20" s="2159"/>
      <c r="F20" s="2138"/>
    </row>
    <row r="21" spans="1:6" ht="33" customHeight="1">
      <c r="A21" s="2139"/>
      <c r="B21" s="2157" t="s">
        <v>810</v>
      </c>
      <c r="C21" s="2131" t="s">
        <v>807</v>
      </c>
      <c r="D21" s="2158"/>
      <c r="E21" s="2159"/>
      <c r="F21" s="2138"/>
    </row>
    <row r="22" spans="1:6" ht="27.75" customHeight="1">
      <c r="A22" s="2139"/>
      <c r="B22" s="2160" t="s">
        <v>107</v>
      </c>
      <c r="C22" s="2131" t="s">
        <v>807</v>
      </c>
      <c r="D22" s="2158"/>
      <c r="E22" s="2159"/>
      <c r="F22" s="2138"/>
    </row>
    <row r="23" spans="1:6" ht="28.5" customHeight="1">
      <c r="A23" s="2139"/>
      <c r="B23" s="2157" t="s">
        <v>811</v>
      </c>
      <c r="C23" s="2131" t="s">
        <v>807</v>
      </c>
      <c r="D23" s="2158"/>
      <c r="E23" s="2159"/>
      <c r="F23" s="2138"/>
    </row>
    <row r="24" spans="1:6" ht="28.5" customHeight="1">
      <c r="A24" s="2139"/>
      <c r="B24" s="2160" t="s">
        <v>108</v>
      </c>
      <c r="C24" s="2131" t="s">
        <v>807</v>
      </c>
      <c r="D24" s="2158"/>
      <c r="E24" s="2159"/>
      <c r="F24" s="2138"/>
    </row>
    <row r="25" spans="1:6" ht="78.75">
      <c r="A25" s="2143" t="s">
        <v>812</v>
      </c>
      <c r="B25" s="2161" t="s">
        <v>813</v>
      </c>
      <c r="C25" s="2162" t="s">
        <v>46</v>
      </c>
      <c r="D25" s="2163">
        <f>SUMPRODUCT(D43:D52,D26:D35)/1000</f>
        <v>0</v>
      </c>
      <c r="E25" s="2164">
        <f>SUMPRODUCT(E43:E52,E26:E35)/1000</f>
        <v>0</v>
      </c>
      <c r="F25" s="2165"/>
    </row>
    <row r="26" spans="1:6" ht="33">
      <c r="A26" s="2177"/>
      <c r="B26" s="2157" t="s">
        <v>814</v>
      </c>
      <c r="C26" s="2131" t="s">
        <v>801</v>
      </c>
      <c r="D26" s="2166"/>
      <c r="E26" s="2167"/>
      <c r="F26" s="2138" t="s">
        <v>100</v>
      </c>
    </row>
    <row r="27" spans="1:6" ht="30">
      <c r="A27" s="2177"/>
      <c r="B27" s="2160" t="s">
        <v>104</v>
      </c>
      <c r="C27" s="2131" t="s">
        <v>801</v>
      </c>
      <c r="D27" s="2166"/>
      <c r="E27" s="2167"/>
      <c r="F27" s="2138" t="s">
        <v>100</v>
      </c>
    </row>
    <row r="28" spans="1:6" ht="33">
      <c r="A28" s="2177"/>
      <c r="B28" s="2157" t="s">
        <v>815</v>
      </c>
      <c r="C28" s="2131" t="s">
        <v>801</v>
      </c>
      <c r="D28" s="2166"/>
      <c r="E28" s="2167"/>
      <c r="F28" s="2138" t="s">
        <v>100</v>
      </c>
    </row>
    <row r="29" spans="1:6" ht="30">
      <c r="A29" s="2177"/>
      <c r="B29" s="2160" t="s">
        <v>105</v>
      </c>
      <c r="C29" s="2131" t="s">
        <v>801</v>
      </c>
      <c r="D29" s="2166"/>
      <c r="E29" s="2167"/>
      <c r="F29" s="2138" t="s">
        <v>100</v>
      </c>
    </row>
    <row r="30" spans="1:6" ht="33">
      <c r="A30" s="2177"/>
      <c r="B30" s="2157" t="s">
        <v>816</v>
      </c>
      <c r="C30" s="2131" t="s">
        <v>801</v>
      </c>
      <c r="D30" s="2166"/>
      <c r="E30" s="2167"/>
      <c r="F30" s="2138" t="s">
        <v>100</v>
      </c>
    </row>
    <row r="31" spans="1:6" ht="30">
      <c r="A31" s="2177"/>
      <c r="B31" s="2160" t="s">
        <v>106</v>
      </c>
      <c r="C31" s="2131" t="s">
        <v>801</v>
      </c>
      <c r="D31" s="2166"/>
      <c r="E31" s="2167"/>
      <c r="F31" s="2138" t="s">
        <v>100</v>
      </c>
    </row>
    <row r="32" spans="1:6" ht="33">
      <c r="A32" s="2177"/>
      <c r="B32" s="2157" t="s">
        <v>817</v>
      </c>
      <c r="C32" s="2131" t="s">
        <v>801</v>
      </c>
      <c r="D32" s="2166"/>
      <c r="E32" s="2167"/>
      <c r="F32" s="2138" t="s">
        <v>100</v>
      </c>
    </row>
    <row r="33" spans="1:6" ht="30">
      <c r="A33" s="2177"/>
      <c r="B33" s="2160" t="s">
        <v>107</v>
      </c>
      <c r="C33" s="2131" t="s">
        <v>801</v>
      </c>
      <c r="D33" s="2166"/>
      <c r="E33" s="2167"/>
      <c r="F33" s="2138" t="s">
        <v>100</v>
      </c>
    </row>
    <row r="34" spans="1:6" ht="33">
      <c r="A34" s="2177"/>
      <c r="B34" s="2157" t="s">
        <v>818</v>
      </c>
      <c r="C34" s="2131" t="s">
        <v>801</v>
      </c>
      <c r="D34" s="2166"/>
      <c r="E34" s="2167"/>
      <c r="F34" s="2138" t="s">
        <v>100</v>
      </c>
    </row>
    <row r="35" spans="1:6" ht="30">
      <c r="A35" s="2177"/>
      <c r="B35" s="2160" t="s">
        <v>108</v>
      </c>
      <c r="C35" s="2131" t="s">
        <v>801</v>
      </c>
      <c r="D35" s="2166"/>
      <c r="E35" s="2167"/>
      <c r="F35" s="2138" t="s">
        <v>100</v>
      </c>
    </row>
    <row r="36" spans="1:6" ht="31.5" customHeight="1">
      <c r="A36" s="2143" t="s">
        <v>109</v>
      </c>
      <c r="B36" s="2180" t="s">
        <v>110</v>
      </c>
      <c r="C36" s="2145" t="s">
        <v>46</v>
      </c>
      <c r="D36" s="2146">
        <f>(D37*SUM(D43:D44)+D38*SUM(D45:D46)+D39*SUM(D47:D48)+D40*SUM(D49:D50)+D41*SUM(D51:D52))/1000</f>
        <v>0</v>
      </c>
      <c r="E36" s="2147">
        <f>(E37*SUM(E43:E44)+E38*SUM(E45:E46)+E39*SUM(E47:E48)+E40*SUM(E49:E50)+E41*SUM(E51:E52))/1000</f>
        <v>0</v>
      </c>
      <c r="F36" s="2150">
        <f>SUM(D36:E36)</f>
        <v>0</v>
      </c>
    </row>
    <row r="37" spans="1:6" ht="18">
      <c r="A37" s="2139"/>
      <c r="B37" s="2140" t="s">
        <v>111</v>
      </c>
      <c r="C37" s="2131" t="s">
        <v>801</v>
      </c>
      <c r="D37" s="2166"/>
      <c r="E37" s="2167"/>
      <c r="F37" s="2138" t="s">
        <v>100</v>
      </c>
    </row>
    <row r="38" spans="1:6" ht="18">
      <c r="A38" s="2139"/>
      <c r="B38" s="2140" t="s">
        <v>112</v>
      </c>
      <c r="C38" s="2131" t="s">
        <v>801</v>
      </c>
      <c r="D38" s="2166"/>
      <c r="E38" s="2167"/>
      <c r="F38" s="2138" t="s">
        <v>100</v>
      </c>
    </row>
    <row r="39" spans="1:6" ht="18">
      <c r="A39" s="2139"/>
      <c r="B39" s="2140" t="s">
        <v>113</v>
      </c>
      <c r="C39" s="2131" t="s">
        <v>801</v>
      </c>
      <c r="D39" s="2166"/>
      <c r="E39" s="2167"/>
      <c r="F39" s="2138" t="s">
        <v>100</v>
      </c>
    </row>
    <row r="40" spans="1:6" ht="18">
      <c r="A40" s="2139"/>
      <c r="B40" s="2140" t="s">
        <v>114</v>
      </c>
      <c r="C40" s="2131" t="s">
        <v>801</v>
      </c>
      <c r="D40" s="2166"/>
      <c r="E40" s="2167"/>
      <c r="F40" s="2138" t="s">
        <v>100</v>
      </c>
    </row>
    <row r="41" spans="1:6" ht="18">
      <c r="A41" s="2139"/>
      <c r="B41" s="2140" t="s">
        <v>115</v>
      </c>
      <c r="C41" s="2131" t="s">
        <v>801</v>
      </c>
      <c r="D41" s="2166"/>
      <c r="E41" s="2167"/>
      <c r="F41" s="2138" t="s">
        <v>100</v>
      </c>
    </row>
    <row r="42" spans="1:6" ht="15.75">
      <c r="A42" s="2143" t="s">
        <v>116</v>
      </c>
      <c r="B42" s="2144" t="s">
        <v>117</v>
      </c>
      <c r="C42" s="2144"/>
      <c r="D42" s="2146">
        <f>SUM(D43:D52)</f>
        <v>1</v>
      </c>
      <c r="E42" s="2147">
        <f>SUM(E43:E52)</f>
        <v>1</v>
      </c>
      <c r="F42" s="2150">
        <f>D42+E42</f>
        <v>2</v>
      </c>
    </row>
    <row r="43" spans="1:6" ht="33">
      <c r="A43" s="2177"/>
      <c r="B43" s="2157" t="s">
        <v>814</v>
      </c>
      <c r="C43" s="2131" t="s">
        <v>501</v>
      </c>
      <c r="D43" s="2168"/>
      <c r="E43" s="2169"/>
      <c r="F43" s="2135">
        <f>SUM(D43:E43)</f>
        <v>0</v>
      </c>
    </row>
    <row r="44" spans="1:6" ht="30">
      <c r="A44" s="2177"/>
      <c r="B44" s="2160" t="s">
        <v>104</v>
      </c>
      <c r="C44" s="2131" t="s">
        <v>501</v>
      </c>
      <c r="D44" s="2168"/>
      <c r="E44" s="2169"/>
      <c r="F44" s="2135">
        <f aca="true" t="shared" si="0" ref="F44:F52">SUM(D44:E44)</f>
        <v>0</v>
      </c>
    </row>
    <row r="45" spans="1:6" ht="33">
      <c r="A45" s="2177"/>
      <c r="B45" s="2157" t="s">
        <v>815</v>
      </c>
      <c r="C45" s="2131" t="s">
        <v>501</v>
      </c>
      <c r="D45" s="2170">
        <f>'[4]1.9.2'!AB9</f>
        <v>0</v>
      </c>
      <c r="E45" s="2167">
        <f>'[4]1.9.2'!AC9</f>
        <v>0</v>
      </c>
      <c r="F45" s="2135">
        <f t="shared" si="0"/>
        <v>0</v>
      </c>
    </row>
    <row r="46" spans="1:6" ht="30">
      <c r="A46" s="2177"/>
      <c r="B46" s="2160" t="s">
        <v>105</v>
      </c>
      <c r="C46" s="2131" t="s">
        <v>501</v>
      </c>
      <c r="D46" s="2170"/>
      <c r="E46" s="2167"/>
      <c r="F46" s="2135">
        <f t="shared" si="0"/>
        <v>0</v>
      </c>
    </row>
    <row r="47" spans="1:6" ht="33">
      <c r="A47" s="2177"/>
      <c r="B47" s="2157" t="s">
        <v>816</v>
      </c>
      <c r="C47" s="2131" t="s">
        <v>501</v>
      </c>
      <c r="D47" s="2170">
        <f>'[4]1.9.2'!AB10</f>
        <v>0</v>
      </c>
      <c r="E47" s="2167">
        <f>'[4]1.9.2'!AC10</f>
        <v>0</v>
      </c>
      <c r="F47" s="2135">
        <f t="shared" si="0"/>
        <v>0</v>
      </c>
    </row>
    <row r="48" spans="1:6" ht="30">
      <c r="A48" s="2177"/>
      <c r="B48" s="2160" t="s">
        <v>106</v>
      </c>
      <c r="C48" s="2131" t="s">
        <v>501</v>
      </c>
      <c r="D48" s="2170"/>
      <c r="E48" s="2167"/>
      <c r="F48" s="2135">
        <f t="shared" si="0"/>
        <v>0</v>
      </c>
    </row>
    <row r="49" spans="1:6" ht="33">
      <c r="A49" s="2177"/>
      <c r="B49" s="2157" t="s">
        <v>817</v>
      </c>
      <c r="C49" s="2131" t="s">
        <v>501</v>
      </c>
      <c r="D49" s="2170">
        <v>1</v>
      </c>
      <c r="E49" s="2167">
        <v>1</v>
      </c>
      <c r="F49" s="2135">
        <f t="shared" si="0"/>
        <v>2</v>
      </c>
    </row>
    <row r="50" spans="1:6" ht="30">
      <c r="A50" s="2177"/>
      <c r="B50" s="2160" t="s">
        <v>107</v>
      </c>
      <c r="C50" s="2131" t="s">
        <v>501</v>
      </c>
      <c r="D50" s="2168"/>
      <c r="E50" s="2169"/>
      <c r="F50" s="2135">
        <f t="shared" si="0"/>
        <v>0</v>
      </c>
    </row>
    <row r="51" spans="1:6" ht="33">
      <c r="A51" s="2177"/>
      <c r="B51" s="2157" t="s">
        <v>818</v>
      </c>
      <c r="C51" s="2131" t="s">
        <v>501</v>
      </c>
      <c r="D51" s="2171"/>
      <c r="E51" s="2172"/>
      <c r="F51" s="2135">
        <f t="shared" si="0"/>
        <v>0</v>
      </c>
    </row>
    <row r="52" spans="1:6" ht="30.75" thickBot="1">
      <c r="A52" s="2178"/>
      <c r="B52" s="2179" t="s">
        <v>108</v>
      </c>
      <c r="C52" s="2173" t="s">
        <v>501</v>
      </c>
      <c r="D52" s="2174"/>
      <c r="E52" s="2175"/>
      <c r="F52" s="2176">
        <f t="shared" si="0"/>
        <v>0</v>
      </c>
    </row>
  </sheetData>
  <sheetProtection/>
  <mergeCells count="8">
    <mergeCell ref="A10:B10"/>
    <mergeCell ref="A11:B11"/>
    <mergeCell ref="A1:F1"/>
    <mergeCell ref="A2:F2"/>
    <mergeCell ref="A3:A4"/>
    <mergeCell ref="B3:B4"/>
    <mergeCell ref="C3:C4"/>
    <mergeCell ref="D3:E3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CECFF"/>
    <pageSetUpPr fitToPage="1"/>
  </sheetPr>
  <dimension ref="A1:F58"/>
  <sheetViews>
    <sheetView view="pageBreakPreview" zoomScale="115" zoomScaleNormal="80" zoomScaleSheetLayoutView="115" zoomScalePageLayoutView="0" workbookViewId="0" topLeftCell="A13">
      <selection activeCell="F3" sqref="F1:F16384"/>
    </sheetView>
  </sheetViews>
  <sheetFormatPr defaultColWidth="9.140625" defaultRowHeight="12.75"/>
  <cols>
    <col min="1" max="1" width="5.00390625" style="0" customWidth="1"/>
    <col min="2" max="2" width="35.00390625" style="0" customWidth="1"/>
    <col min="3" max="3" width="25.57421875" style="0" customWidth="1"/>
    <col min="4" max="4" width="18.140625" style="0" customWidth="1"/>
    <col min="5" max="5" width="21.140625" style="0" customWidth="1"/>
    <col min="6" max="6" width="30.8515625" style="0" hidden="1" customWidth="1"/>
  </cols>
  <sheetData>
    <row r="1" spans="1:6" ht="15.75">
      <c r="A1" s="2530">
        <f>Анкета!A5</f>
        <v>0</v>
      </c>
      <c r="B1" s="2530"/>
      <c r="C1" s="2530"/>
      <c r="D1" s="2530"/>
      <c r="E1" s="2530"/>
      <c r="F1" s="2530"/>
    </row>
    <row r="2" spans="1:6" ht="16.5" thickBot="1">
      <c r="A2" s="2793" t="s">
        <v>55</v>
      </c>
      <c r="B2" s="2793"/>
      <c r="C2" s="2793"/>
      <c r="D2" s="2793"/>
      <c r="E2" s="2793"/>
      <c r="F2" s="2793"/>
    </row>
    <row r="3" spans="1:6" ht="48.75" customHeight="1" thickBot="1">
      <c r="A3" s="1705" t="s">
        <v>22</v>
      </c>
      <c r="B3" s="1706" t="s">
        <v>130</v>
      </c>
      <c r="C3" s="1707" t="s">
        <v>844</v>
      </c>
      <c r="D3" s="1706" t="s">
        <v>820</v>
      </c>
      <c r="E3" s="1708" t="s">
        <v>837</v>
      </c>
      <c r="F3" s="2086" t="s">
        <v>838</v>
      </c>
    </row>
    <row r="4" spans="1:6" ht="31.5">
      <c r="A4" s="1555" t="s">
        <v>45</v>
      </c>
      <c r="B4" s="1709" t="s">
        <v>55</v>
      </c>
      <c r="C4" s="1710"/>
      <c r="D4" s="1711"/>
      <c r="E4" s="1557" t="e">
        <f>'Расчет цены газа'!F5</f>
        <v>#DIV/0!</v>
      </c>
      <c r="F4" s="1557" t="e">
        <f>#REF!</f>
        <v>#REF!</v>
      </c>
    </row>
    <row r="5" spans="1:6" ht="15.75">
      <c r="A5" s="1646" t="s">
        <v>51</v>
      </c>
      <c r="B5" s="1652" t="s">
        <v>496</v>
      </c>
      <c r="C5" s="1712"/>
      <c r="D5" s="1713"/>
      <c r="E5" s="1714" t="e">
        <f>E4/E6*1000</f>
        <v>#DIV/0!</v>
      </c>
      <c r="F5" s="1714" t="e">
        <f>#REF!</f>
        <v>#REF!</v>
      </c>
    </row>
    <row r="6" spans="1:6" ht="15.75">
      <c r="A6" s="1646" t="s">
        <v>52</v>
      </c>
      <c r="B6" s="1652" t="s">
        <v>497</v>
      </c>
      <c r="C6" s="1608"/>
      <c r="D6" s="1715"/>
      <c r="E6" s="1592" t="e">
        <f>E8/E7</f>
        <v>#DIV/0!</v>
      </c>
      <c r="F6" s="1592" t="e">
        <f>#REF!</f>
        <v>#REF!</v>
      </c>
    </row>
    <row r="7" spans="1:6" ht="15.75">
      <c r="A7" s="1716" t="s">
        <v>53</v>
      </c>
      <c r="B7" s="1717" t="s">
        <v>498</v>
      </c>
      <c r="C7" s="1608"/>
      <c r="D7" s="1715"/>
      <c r="E7" s="1575" t="e">
        <f>D26</f>
        <v>#DIV/0!</v>
      </c>
      <c r="F7" s="1575" t="e">
        <f>E7</f>
        <v>#DIV/0!</v>
      </c>
    </row>
    <row r="8" spans="1:6" ht="15.75">
      <c r="A8" s="1646" t="s">
        <v>54</v>
      </c>
      <c r="B8" s="1652" t="s">
        <v>499</v>
      </c>
      <c r="C8" s="1718"/>
      <c r="D8" s="1719"/>
      <c r="E8" s="1720">
        <f>E9*E10/1000</f>
        <v>0</v>
      </c>
      <c r="F8" s="1720">
        <f>'Расход УТ по котельным'!U8</f>
        <v>0</v>
      </c>
    </row>
    <row r="9" spans="1:6" ht="31.5">
      <c r="A9" s="1646" t="s">
        <v>57</v>
      </c>
      <c r="B9" s="1652" t="s">
        <v>500</v>
      </c>
      <c r="C9" s="1718"/>
      <c r="D9" s="1719"/>
      <c r="E9" s="1721"/>
      <c r="F9" s="1720"/>
    </row>
    <row r="10" spans="1:6" ht="45.75" customHeight="1" thickBot="1">
      <c r="A10" s="1722" t="s">
        <v>389</v>
      </c>
      <c r="B10" s="1723" t="s">
        <v>742</v>
      </c>
      <c r="C10" s="1724"/>
      <c r="D10" s="1725"/>
      <c r="E10" s="1726"/>
      <c r="F10" s="1726">
        <f>'Полезный отпуск'!O7-'Полезный отпуск'!O8</f>
        <v>0</v>
      </c>
    </row>
    <row r="11" spans="1:6" ht="15.75">
      <c r="A11" s="1727"/>
      <c r="B11" s="1728"/>
      <c r="C11" s="1729"/>
      <c r="D11" s="1729"/>
      <c r="E11" s="1729"/>
      <c r="F11" s="1729"/>
    </row>
    <row r="12" spans="1:6" ht="32.25" customHeight="1" thickBot="1">
      <c r="A12" s="2804" t="s">
        <v>852</v>
      </c>
      <c r="B12" s="2804"/>
      <c r="C12" s="2804"/>
      <c r="D12" s="2804"/>
      <c r="E12" s="2804"/>
      <c r="F12" s="1729"/>
    </row>
    <row r="13" spans="1:6" ht="32.25" thickBot="1">
      <c r="A13" s="1730" t="s">
        <v>22</v>
      </c>
      <c r="B13" s="1731" t="s">
        <v>743</v>
      </c>
      <c r="C13" s="1731" t="s">
        <v>744</v>
      </c>
      <c r="D13" s="1732" t="s">
        <v>746</v>
      </c>
      <c r="E13" s="1733" t="s">
        <v>745</v>
      </c>
      <c r="F13" s="1729"/>
    </row>
    <row r="14" spans="1:6" ht="15.75">
      <c r="A14" s="2181">
        <v>1</v>
      </c>
      <c r="B14" s="1734" t="s">
        <v>3</v>
      </c>
      <c r="C14" s="1734"/>
      <c r="D14" s="1734"/>
      <c r="E14" s="1735">
        <f aca="true" t="shared" si="0" ref="E14:E25">C14*D14/7000</f>
        <v>0</v>
      </c>
      <c r="F14" s="1729"/>
    </row>
    <row r="15" spans="1:6" ht="15.75">
      <c r="A15" s="2182">
        <v>2</v>
      </c>
      <c r="B15" s="1736" t="s">
        <v>4</v>
      </c>
      <c r="C15" s="1736"/>
      <c r="D15" s="1736"/>
      <c r="E15" s="1737">
        <f t="shared" si="0"/>
        <v>0</v>
      </c>
      <c r="F15" s="1729"/>
    </row>
    <row r="16" spans="1:6" ht="15.75">
      <c r="A16" s="2182">
        <v>3</v>
      </c>
      <c r="B16" s="1736" t="s">
        <v>5</v>
      </c>
      <c r="C16" s="1736"/>
      <c r="D16" s="1736"/>
      <c r="E16" s="1737">
        <f t="shared" si="0"/>
        <v>0</v>
      </c>
      <c r="F16" s="1729"/>
    </row>
    <row r="17" spans="1:6" ht="15.75">
      <c r="A17" s="2182">
        <v>4</v>
      </c>
      <c r="B17" s="1736" t="s">
        <v>6</v>
      </c>
      <c r="C17" s="1736"/>
      <c r="D17" s="1736"/>
      <c r="E17" s="1737">
        <f t="shared" si="0"/>
        <v>0</v>
      </c>
      <c r="F17" s="1729"/>
    </row>
    <row r="18" spans="1:6" ht="15.75">
      <c r="A18" s="2182">
        <v>5</v>
      </c>
      <c r="B18" s="1736" t="s">
        <v>7</v>
      </c>
      <c r="C18" s="1736"/>
      <c r="D18" s="1736"/>
      <c r="E18" s="1737">
        <f t="shared" si="0"/>
        <v>0</v>
      </c>
      <c r="F18" s="1729"/>
    </row>
    <row r="19" spans="1:6" ht="15.75">
      <c r="A19" s="2182">
        <v>6</v>
      </c>
      <c r="B19" s="1736" t="s">
        <v>8</v>
      </c>
      <c r="C19" s="1736"/>
      <c r="D19" s="1736"/>
      <c r="E19" s="1737">
        <f t="shared" si="0"/>
        <v>0</v>
      </c>
      <c r="F19" s="1729"/>
    </row>
    <row r="20" spans="1:6" ht="15.75">
      <c r="A20" s="2182">
        <v>7</v>
      </c>
      <c r="B20" s="1736" t="s">
        <v>9</v>
      </c>
      <c r="C20" s="1736"/>
      <c r="D20" s="1736"/>
      <c r="E20" s="1737">
        <f t="shared" si="0"/>
        <v>0</v>
      </c>
      <c r="F20" s="1729"/>
    </row>
    <row r="21" spans="1:6" ht="15.75">
      <c r="A21" s="2182">
        <v>8</v>
      </c>
      <c r="B21" s="1736" t="s">
        <v>10</v>
      </c>
      <c r="C21" s="1736"/>
      <c r="D21" s="1736"/>
      <c r="E21" s="1737">
        <f t="shared" si="0"/>
        <v>0</v>
      </c>
      <c r="F21" s="1729"/>
    </row>
    <row r="22" spans="1:6" ht="15.75">
      <c r="A22" s="2182">
        <v>9</v>
      </c>
      <c r="B22" s="1736" t="s">
        <v>11</v>
      </c>
      <c r="C22" s="1736"/>
      <c r="D22" s="1736"/>
      <c r="E22" s="1737">
        <f t="shared" si="0"/>
        <v>0</v>
      </c>
      <c r="F22" s="1729"/>
    </row>
    <row r="23" spans="1:6" ht="15.75">
      <c r="A23" s="2182">
        <v>10</v>
      </c>
      <c r="B23" s="1736" t="s">
        <v>12</v>
      </c>
      <c r="C23" s="1736"/>
      <c r="D23" s="1736"/>
      <c r="E23" s="1737">
        <f t="shared" si="0"/>
        <v>0</v>
      </c>
      <c r="F23" s="1729"/>
    </row>
    <row r="24" spans="1:6" ht="15.75">
      <c r="A24" s="2182">
        <v>11</v>
      </c>
      <c r="B24" s="1736" t="s">
        <v>13</v>
      </c>
      <c r="C24" s="1736"/>
      <c r="D24" s="1736"/>
      <c r="E24" s="1737">
        <f t="shared" si="0"/>
        <v>0</v>
      </c>
      <c r="F24" s="1729"/>
    </row>
    <row r="25" spans="1:6" ht="15.75">
      <c r="A25" s="2182">
        <v>12</v>
      </c>
      <c r="B25" s="1736" t="s">
        <v>14</v>
      </c>
      <c r="C25" s="1736"/>
      <c r="D25" s="1736"/>
      <c r="E25" s="1737">
        <f t="shared" si="0"/>
        <v>0</v>
      </c>
      <c r="F25" s="1729"/>
    </row>
    <row r="26" spans="1:6" ht="16.5" thickBot="1">
      <c r="A26" s="1738"/>
      <c r="B26" s="1739" t="s">
        <v>129</v>
      </c>
      <c r="C26" s="1739">
        <f>SUM(C14:C25)</f>
        <v>0</v>
      </c>
      <c r="D26" s="1740" t="e">
        <f>E26/C26</f>
        <v>#DIV/0!</v>
      </c>
      <c r="E26" s="1741">
        <f>SUM(E14:E25)</f>
        <v>0</v>
      </c>
      <c r="F26" s="1729"/>
    </row>
    <row r="27" spans="1:6" ht="15.75">
      <c r="A27" s="1372"/>
      <c r="B27" s="1372"/>
      <c r="C27" s="1372"/>
      <c r="D27" s="1372"/>
      <c r="E27" s="1372"/>
      <c r="F27" s="1372"/>
    </row>
    <row r="28" spans="1:6" ht="15.75">
      <c r="A28" s="1372"/>
      <c r="B28" s="1372"/>
      <c r="C28" s="1372"/>
      <c r="D28" s="1372"/>
      <c r="E28" s="1372"/>
      <c r="F28" s="1372"/>
    </row>
    <row r="29" spans="1:6" ht="15.75">
      <c r="A29" s="1372"/>
      <c r="B29" s="1742" t="s">
        <v>388</v>
      </c>
      <c r="C29" s="1372"/>
      <c r="D29" s="1372"/>
      <c r="E29" s="1372"/>
      <c r="F29" s="1743"/>
    </row>
    <row r="30" spans="1:6" ht="15.75">
      <c r="A30" s="1372"/>
      <c r="B30" s="2794" t="s">
        <v>853</v>
      </c>
      <c r="C30" s="2795"/>
      <c r="D30" s="2796"/>
      <c r="E30" s="1372"/>
      <c r="F30" s="2803"/>
    </row>
    <row r="31" spans="1:6" ht="18" customHeight="1">
      <c r="A31" s="1372"/>
      <c r="B31" s="2797"/>
      <c r="C31" s="2798"/>
      <c r="D31" s="2799"/>
      <c r="E31" s="1372"/>
      <c r="F31" s="2803"/>
    </row>
    <row r="32" spans="1:6" ht="15.75">
      <c r="A32" s="1372"/>
      <c r="B32" s="2797"/>
      <c r="C32" s="2798"/>
      <c r="D32" s="2799"/>
      <c r="E32" s="1372"/>
      <c r="F32" s="2803"/>
    </row>
    <row r="33" spans="1:6" ht="15.75">
      <c r="A33" s="1372"/>
      <c r="B33" s="2797"/>
      <c r="C33" s="2798"/>
      <c r="D33" s="2799"/>
      <c r="E33" s="1372"/>
      <c r="F33" s="2803"/>
    </row>
    <row r="34" spans="1:6" ht="15.75">
      <c r="A34" s="1372"/>
      <c r="B34" s="2797"/>
      <c r="C34" s="2798"/>
      <c r="D34" s="2799"/>
      <c r="E34" s="1372"/>
      <c r="F34" s="2803"/>
    </row>
    <row r="35" spans="1:6" ht="15.75">
      <c r="A35" s="1372"/>
      <c r="B35" s="2800"/>
      <c r="C35" s="2801"/>
      <c r="D35" s="2802"/>
      <c r="E35" s="1372"/>
      <c r="F35" s="2803"/>
    </row>
    <row r="36" spans="1:6" ht="15.75">
      <c r="A36" s="1372"/>
      <c r="B36" s="1372"/>
      <c r="C36" s="1372"/>
      <c r="D36" s="1372"/>
      <c r="E36" s="1372"/>
      <c r="F36" s="1372"/>
    </row>
    <row r="37" spans="1:6" ht="15.75">
      <c r="A37" s="1372"/>
      <c r="B37" s="1372"/>
      <c r="C37" s="1372"/>
      <c r="D37" s="1372"/>
      <c r="E37" s="1372"/>
      <c r="F37" s="1372"/>
    </row>
    <row r="38" spans="1:6" ht="18" customHeight="1">
      <c r="A38" s="1372"/>
      <c r="B38" s="1637" t="s">
        <v>121</v>
      </c>
      <c r="C38" s="1373"/>
      <c r="D38" s="1664"/>
      <c r="E38" s="1373"/>
      <c r="F38" s="1372"/>
    </row>
    <row r="39" spans="1:6" ht="15.75">
      <c r="A39" s="1372"/>
      <c r="B39" s="1636"/>
      <c r="C39" s="1372"/>
      <c r="D39" s="1372"/>
      <c r="E39" s="1500" t="s">
        <v>178</v>
      </c>
      <c r="F39" s="1372"/>
    </row>
    <row r="40" spans="1:6" ht="15.75">
      <c r="A40" s="1372"/>
      <c r="B40" s="1372"/>
      <c r="C40" s="1372"/>
      <c r="D40" s="1372"/>
      <c r="E40" s="1372"/>
      <c r="F40" s="1372"/>
    </row>
    <row r="41" spans="1:6" ht="15.75">
      <c r="A41" s="1372"/>
      <c r="B41" s="1372"/>
      <c r="C41" s="1372"/>
      <c r="D41" s="1372"/>
      <c r="E41" s="1372"/>
      <c r="F41" s="1372"/>
    </row>
    <row r="42" spans="1:6" ht="15.75">
      <c r="A42" s="1372"/>
      <c r="B42" s="1372"/>
      <c r="C42" s="1372"/>
      <c r="D42" s="1372"/>
      <c r="E42" s="1372"/>
      <c r="F42" s="1372"/>
    </row>
    <row r="43" spans="1:6" ht="15.75">
      <c r="A43" s="1372"/>
      <c r="B43" s="1372"/>
      <c r="C43" s="1372"/>
      <c r="D43" s="1372"/>
      <c r="E43" s="1372"/>
      <c r="F43" s="1372"/>
    </row>
    <row r="44" spans="1:6" ht="15.75">
      <c r="A44" s="1372"/>
      <c r="B44" s="1372"/>
      <c r="C44" s="1372"/>
      <c r="D44" s="1372"/>
      <c r="E44" s="1372"/>
      <c r="F44" s="1372"/>
    </row>
    <row r="45" spans="1:6" ht="15.75">
      <c r="A45" s="1372"/>
      <c r="B45" s="1372"/>
      <c r="C45" s="1372"/>
      <c r="D45" s="1372"/>
      <c r="E45" s="1372"/>
      <c r="F45" s="1372"/>
    </row>
    <row r="46" spans="1:6" ht="15.75">
      <c r="A46" s="1372"/>
      <c r="B46" s="1372"/>
      <c r="C46" s="1372"/>
      <c r="D46" s="1372"/>
      <c r="E46" s="1372"/>
      <c r="F46" s="1372"/>
    </row>
    <row r="47" spans="1:6" ht="15.75">
      <c r="A47" s="1372"/>
      <c r="B47" s="1372"/>
      <c r="C47" s="1372"/>
      <c r="D47" s="1372"/>
      <c r="E47" s="1372"/>
      <c r="F47" s="1372"/>
    </row>
    <row r="48" spans="1:6" ht="15.75">
      <c r="A48" s="1372"/>
      <c r="B48" s="1372"/>
      <c r="C48" s="1372"/>
      <c r="D48" s="1372"/>
      <c r="E48" s="1372"/>
      <c r="F48" s="1372"/>
    </row>
    <row r="49" spans="1:6" ht="15.75">
      <c r="A49" s="1372"/>
      <c r="B49" s="1372"/>
      <c r="C49" s="1372"/>
      <c r="D49" s="1372"/>
      <c r="E49" s="1372"/>
      <c r="F49" s="1372"/>
    </row>
    <row r="50" spans="1:6" ht="15.75">
      <c r="A50" s="1372"/>
      <c r="B50" s="1372"/>
      <c r="C50" s="1372"/>
      <c r="D50" s="1372"/>
      <c r="E50" s="1372"/>
      <c r="F50" s="1372"/>
    </row>
    <row r="51" spans="1:6" ht="15.75">
      <c r="A51" s="1372"/>
      <c r="B51" s="1372"/>
      <c r="C51" s="1372"/>
      <c r="D51" s="1372"/>
      <c r="E51" s="1372"/>
      <c r="F51" s="1372"/>
    </row>
    <row r="52" spans="1:6" ht="15.75">
      <c r="A52" s="1372"/>
      <c r="B52" s="1372"/>
      <c r="C52" s="1372"/>
      <c r="D52" s="1372"/>
      <c r="E52" s="1372"/>
      <c r="F52" s="1372"/>
    </row>
    <row r="53" spans="1:6" ht="15.75">
      <c r="A53" s="1372"/>
      <c r="B53" s="1372"/>
      <c r="C53" s="1372"/>
      <c r="D53" s="1372"/>
      <c r="E53" s="1372"/>
      <c r="F53" s="1372"/>
    </row>
    <row r="54" spans="1:6" ht="15.75">
      <c r="A54" s="1372"/>
      <c r="B54" s="1372"/>
      <c r="C54" s="1372"/>
      <c r="D54" s="1372"/>
      <c r="E54" s="1372"/>
      <c r="F54" s="1372"/>
    </row>
    <row r="55" spans="1:6" ht="15.75">
      <c r="A55" s="1372"/>
      <c r="B55" s="1372"/>
      <c r="C55" s="1372"/>
      <c r="D55" s="1372"/>
      <c r="E55" s="1372"/>
      <c r="F55" s="1372"/>
    </row>
    <row r="56" spans="1:6" ht="15.75">
      <c r="A56" s="1372"/>
      <c r="B56" s="1372"/>
      <c r="C56" s="1372"/>
      <c r="D56" s="1372"/>
      <c r="E56" s="1372"/>
      <c r="F56" s="1372"/>
    </row>
    <row r="57" spans="1:6" ht="15.75">
      <c r="A57" s="1372"/>
      <c r="B57" s="1372"/>
      <c r="C57" s="1372"/>
      <c r="D57" s="1372"/>
      <c r="E57" s="1372"/>
      <c r="F57" s="1372"/>
    </row>
    <row r="58" spans="1:6" ht="15.75">
      <c r="A58" s="1372"/>
      <c r="B58" s="1372"/>
      <c r="C58" s="1372"/>
      <c r="D58" s="1372"/>
      <c r="E58" s="1372"/>
      <c r="F58" s="1372"/>
    </row>
  </sheetData>
  <sheetProtection/>
  <mergeCells count="5">
    <mergeCell ref="A1:F1"/>
    <mergeCell ref="A2:F2"/>
    <mergeCell ref="B30:D35"/>
    <mergeCell ref="F30:F35"/>
    <mergeCell ref="A12:E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CECFF"/>
    <pageSetUpPr fitToPage="1"/>
  </sheetPr>
  <dimension ref="A1:R37"/>
  <sheetViews>
    <sheetView view="pageBreakPreview" zoomScale="70" zoomScaleNormal="80" zoomScaleSheetLayoutView="70" zoomScalePageLayoutView="0" workbookViewId="0" topLeftCell="A1">
      <selection activeCell="W15" sqref="W15"/>
    </sheetView>
  </sheetViews>
  <sheetFormatPr defaultColWidth="9.140625" defaultRowHeight="12.75"/>
  <cols>
    <col min="1" max="1" width="7.421875" style="0" customWidth="1"/>
    <col min="2" max="2" width="30.28125" style="0" customWidth="1"/>
    <col min="3" max="3" width="14.421875" style="0" customWidth="1"/>
    <col min="4" max="6" width="12.7109375" style="0" customWidth="1"/>
    <col min="7" max="7" width="19.57421875" style="0" customWidth="1"/>
    <col min="8" max="8" width="12.7109375" style="0" customWidth="1"/>
    <col min="9" max="9" width="16.7109375" style="0" customWidth="1"/>
    <col min="10" max="10" width="12.7109375" style="0" customWidth="1"/>
    <col min="11" max="11" width="18.00390625" style="0" customWidth="1"/>
    <col min="12" max="12" width="12.7109375" style="0" customWidth="1"/>
    <col min="13" max="14" width="12.7109375" style="0" hidden="1" customWidth="1"/>
    <col min="15" max="15" width="15.421875" style="0" hidden="1" customWidth="1"/>
    <col min="16" max="17" width="12.7109375" style="0" customWidth="1"/>
  </cols>
  <sheetData>
    <row r="1" spans="1:15" ht="15.75">
      <c r="A1" s="2530">
        <f>Анкета!A5</f>
        <v>0</v>
      </c>
      <c r="B1" s="2530"/>
      <c r="C1" s="2530"/>
      <c r="D1" s="2530"/>
      <c r="E1" s="2530"/>
      <c r="F1" s="2530"/>
      <c r="G1" s="2530"/>
      <c r="H1" s="2530"/>
      <c r="I1" s="2530"/>
      <c r="J1" s="2530"/>
      <c r="K1" s="2530"/>
      <c r="L1" s="2530"/>
      <c r="M1" s="2530"/>
      <c r="N1" s="2530"/>
      <c r="O1" s="2530"/>
    </row>
    <row r="2" spans="1:15" ht="16.5" thickBot="1">
      <c r="A2" s="2793" t="s">
        <v>58</v>
      </c>
      <c r="B2" s="2793"/>
      <c r="C2" s="2793"/>
      <c r="D2" s="2807"/>
      <c r="E2" s="2807"/>
      <c r="F2" s="2807"/>
      <c r="G2" s="2807"/>
      <c r="H2" s="2807"/>
      <c r="I2" s="2793"/>
      <c r="J2" s="2793"/>
      <c r="K2" s="2793"/>
      <c r="L2" s="2793"/>
      <c r="M2" s="2793"/>
      <c r="N2" s="2793"/>
      <c r="O2" s="2793"/>
    </row>
    <row r="3" spans="1:15" ht="16.5" thickBot="1">
      <c r="A3" s="2715" t="s">
        <v>22</v>
      </c>
      <c r="B3" s="2809" t="s">
        <v>130</v>
      </c>
      <c r="C3" s="2666" t="s">
        <v>24</v>
      </c>
      <c r="D3" s="2832" t="s">
        <v>140</v>
      </c>
      <c r="E3" s="2833"/>
      <c r="F3" s="2833"/>
      <c r="G3" s="2833"/>
      <c r="H3" s="2834"/>
      <c r="I3" s="2812" t="s">
        <v>820</v>
      </c>
      <c r="J3" s="2817" t="s">
        <v>180</v>
      </c>
      <c r="K3" s="2818"/>
      <c r="L3" s="2819"/>
      <c r="M3" s="2728" t="s">
        <v>600</v>
      </c>
      <c r="N3" s="2729"/>
      <c r="O3" s="2730"/>
    </row>
    <row r="4" spans="1:15" ht="15.75" customHeight="1">
      <c r="A4" s="2808"/>
      <c r="B4" s="2810"/>
      <c r="C4" s="2674"/>
      <c r="D4" s="2815">
        <v>2021</v>
      </c>
      <c r="E4" s="2830">
        <v>2022</v>
      </c>
      <c r="F4" s="2815">
        <v>2023</v>
      </c>
      <c r="G4" s="2835"/>
      <c r="H4" s="2836"/>
      <c r="I4" s="2813"/>
      <c r="J4" s="2820">
        <v>2025</v>
      </c>
      <c r="K4" s="2821"/>
      <c r="L4" s="1745">
        <v>1.049</v>
      </c>
      <c r="M4" s="2805">
        <v>2025</v>
      </c>
      <c r="N4" s="2806"/>
      <c r="O4" s="1745">
        <v>1.049</v>
      </c>
    </row>
    <row r="5" spans="1:15" ht="16.5" thickBot="1">
      <c r="A5" s="2716"/>
      <c r="B5" s="2811"/>
      <c r="C5" s="2667"/>
      <c r="D5" s="2816"/>
      <c r="E5" s="2831"/>
      <c r="F5" s="1548" t="s">
        <v>25</v>
      </c>
      <c r="G5" s="1549" t="s">
        <v>695</v>
      </c>
      <c r="H5" s="1550" t="s">
        <v>696</v>
      </c>
      <c r="I5" s="2814"/>
      <c r="J5" s="2185" t="str">
        <f>F5</f>
        <v>Всего</v>
      </c>
      <c r="K5" s="2185" t="str">
        <f>G5</f>
        <v>Производство</v>
      </c>
      <c r="L5" s="2186" t="str">
        <f>H5</f>
        <v>Передача</v>
      </c>
      <c r="M5" s="2087" t="s">
        <v>25</v>
      </c>
      <c r="N5" s="2088" t="s">
        <v>463</v>
      </c>
      <c r="O5" s="2089" t="s">
        <v>26</v>
      </c>
    </row>
    <row r="6" spans="1:15" ht="31.5">
      <c r="A6" s="1555" t="s">
        <v>45</v>
      </c>
      <c r="B6" s="1709" t="s">
        <v>58</v>
      </c>
      <c r="C6" s="2183" t="s">
        <v>504</v>
      </c>
      <c r="D6" s="1746">
        <f aca="true" t="shared" si="0" ref="D6:I6">D9+D12+D15+D18</f>
        <v>0</v>
      </c>
      <c r="E6" s="1710">
        <f t="shared" si="0"/>
        <v>0</v>
      </c>
      <c r="F6" s="1557">
        <f t="shared" si="0"/>
        <v>0</v>
      </c>
      <c r="G6" s="1558">
        <f t="shared" si="0"/>
        <v>0</v>
      </c>
      <c r="H6" s="1559">
        <f t="shared" si="0"/>
        <v>0</v>
      </c>
      <c r="I6" s="2184">
        <f t="shared" si="0"/>
        <v>0</v>
      </c>
      <c r="J6" s="1557">
        <f>K6+L6</f>
        <v>0</v>
      </c>
      <c r="K6" s="1558">
        <f>K9+K12+K15+K18</f>
        <v>0</v>
      </c>
      <c r="L6" s="1559">
        <f>L9+L12+L15+L18</f>
        <v>0</v>
      </c>
      <c r="M6" s="1557">
        <f>N6+O6</f>
        <v>0</v>
      </c>
      <c r="N6" s="1558">
        <f>N9+N12+N15+N18</f>
        <v>0</v>
      </c>
      <c r="O6" s="1559">
        <f>O9+O12+O15+O18</f>
        <v>0</v>
      </c>
    </row>
    <row r="7" spans="1:15" ht="15.75">
      <c r="A7" s="1555"/>
      <c r="B7" s="1717" t="s">
        <v>507</v>
      </c>
      <c r="C7" s="1747" t="s">
        <v>59</v>
      </c>
      <c r="D7" s="1748" t="e">
        <f>D6/D8</f>
        <v>#DIV/0!</v>
      </c>
      <c r="E7" s="1561" t="e">
        <f aca="true" t="shared" si="1" ref="E7:L7">E6/E8</f>
        <v>#DIV/0!</v>
      </c>
      <c r="F7" s="1598" t="e">
        <f t="shared" si="1"/>
        <v>#DIV/0!</v>
      </c>
      <c r="G7" s="1593" t="e">
        <f t="shared" si="1"/>
        <v>#DIV/0!</v>
      </c>
      <c r="H7" s="1594" t="e">
        <f t="shared" si="1"/>
        <v>#DIV/0!</v>
      </c>
      <c r="I7" s="1749" t="e">
        <f t="shared" si="1"/>
        <v>#DIV/0!</v>
      </c>
      <c r="J7" s="1598" t="e">
        <f>J6/J8</f>
        <v>#DIV/0!</v>
      </c>
      <c r="K7" s="1593" t="e">
        <f t="shared" si="1"/>
        <v>#DIV/0!</v>
      </c>
      <c r="L7" s="1594" t="e">
        <f t="shared" si="1"/>
        <v>#DIV/0!</v>
      </c>
      <c r="M7" s="1600" t="e">
        <f>M6/M8</f>
        <v>#DIV/0!</v>
      </c>
      <c r="N7" s="1601" t="e">
        <f>N6/N8</f>
        <v>#DIV/0!</v>
      </c>
      <c r="O7" s="1602" t="e">
        <f>O6/O8</f>
        <v>#DIV/0!</v>
      </c>
    </row>
    <row r="8" spans="1:15" ht="15.75">
      <c r="A8" s="1555"/>
      <c r="B8" s="1717" t="s">
        <v>508</v>
      </c>
      <c r="C8" s="1747" t="s">
        <v>60</v>
      </c>
      <c r="D8" s="1748">
        <f>D11+D14+D17+D20</f>
        <v>0</v>
      </c>
      <c r="E8" s="1561">
        <f aca="true" t="shared" si="2" ref="E8:L8">E11+E14+E17+E20</f>
        <v>0</v>
      </c>
      <c r="F8" s="1598">
        <f t="shared" si="2"/>
        <v>0</v>
      </c>
      <c r="G8" s="1593">
        <f t="shared" si="2"/>
        <v>0</v>
      </c>
      <c r="H8" s="1594">
        <f t="shared" si="2"/>
        <v>0</v>
      </c>
      <c r="I8" s="1749">
        <f t="shared" si="2"/>
        <v>0</v>
      </c>
      <c r="J8" s="1598">
        <f t="shared" si="2"/>
        <v>0</v>
      </c>
      <c r="K8" s="1593">
        <f t="shared" si="2"/>
        <v>0</v>
      </c>
      <c r="L8" s="1594">
        <f t="shared" si="2"/>
        <v>0</v>
      </c>
      <c r="M8" s="1600">
        <f>M11+M14+M17+M20</f>
        <v>0</v>
      </c>
      <c r="N8" s="1601">
        <f>N11+N14+N17+N20</f>
        <v>0</v>
      </c>
      <c r="O8" s="1602">
        <f>O11+O14+O17+O20</f>
        <v>0</v>
      </c>
    </row>
    <row r="9" spans="1:15" ht="15.75">
      <c r="A9" s="1646" t="s">
        <v>67</v>
      </c>
      <c r="B9" s="1652" t="s">
        <v>509</v>
      </c>
      <c r="C9" s="1750" t="s">
        <v>504</v>
      </c>
      <c r="D9" s="1751">
        <f aca="true" t="shared" si="3" ref="D9:I9">D10*D11</f>
        <v>0</v>
      </c>
      <c r="E9" s="1752">
        <f t="shared" si="3"/>
        <v>0</v>
      </c>
      <c r="F9" s="1714">
        <f t="shared" si="3"/>
        <v>0</v>
      </c>
      <c r="G9" s="1753">
        <f t="shared" si="3"/>
        <v>0</v>
      </c>
      <c r="H9" s="1754">
        <f t="shared" si="3"/>
        <v>0</v>
      </c>
      <c r="I9" s="1755">
        <f t="shared" si="3"/>
        <v>0</v>
      </c>
      <c r="J9" s="1714">
        <f>K9+L9</f>
        <v>0</v>
      </c>
      <c r="K9" s="1753">
        <f>K10*K11</f>
        <v>0</v>
      </c>
      <c r="L9" s="1754">
        <f>L10*L11</f>
        <v>0</v>
      </c>
      <c r="M9" s="1721">
        <f>N9+O9</f>
        <v>0</v>
      </c>
      <c r="N9" s="1756">
        <f>N10*N11</f>
        <v>0</v>
      </c>
      <c r="O9" s="1757">
        <f>O10*O11</f>
        <v>0</v>
      </c>
    </row>
    <row r="10" spans="1:18" s="73" customFormat="1" ht="15.75">
      <c r="A10" s="1716"/>
      <c r="B10" s="1717" t="s">
        <v>507</v>
      </c>
      <c r="C10" s="1747" t="s">
        <v>59</v>
      </c>
      <c r="D10" s="1758"/>
      <c r="E10" s="1608"/>
      <c r="F10" s="1592"/>
      <c r="G10" s="1606"/>
      <c r="H10" s="1607"/>
      <c r="I10" s="1759"/>
      <c r="J10" s="1592"/>
      <c r="K10" s="1606">
        <f>J10</f>
        <v>0</v>
      </c>
      <c r="L10" s="1607">
        <f>J10</f>
        <v>0</v>
      </c>
      <c r="M10" s="1721"/>
      <c r="N10" s="1756">
        <f>M10</f>
        <v>0</v>
      </c>
      <c r="O10" s="1757">
        <f>M10</f>
        <v>0</v>
      </c>
      <c r="P10"/>
      <c r="Q10"/>
      <c r="R10"/>
    </row>
    <row r="11" spans="1:18" s="73" customFormat="1" ht="15.75">
      <c r="A11" s="1716"/>
      <c r="B11" s="1717" t="s">
        <v>508</v>
      </c>
      <c r="C11" s="1747" t="s">
        <v>60</v>
      </c>
      <c r="D11" s="1758"/>
      <c r="E11" s="1608"/>
      <c r="F11" s="1592">
        <f>G11+H11</f>
        <v>0</v>
      </c>
      <c r="G11" s="1606"/>
      <c r="H11" s="1607"/>
      <c r="I11" s="1759"/>
      <c r="J11" s="1575">
        <f>K11+L11</f>
        <v>0</v>
      </c>
      <c r="K11" s="1606"/>
      <c r="L11" s="1607"/>
      <c r="M11" s="1721">
        <f>N11+O11</f>
        <v>0</v>
      </c>
      <c r="N11" s="1756"/>
      <c r="O11" s="1757"/>
      <c r="P11"/>
      <c r="Q11"/>
      <c r="R11"/>
    </row>
    <row r="12" spans="1:15" ht="15.75">
      <c r="A12" s="1646" t="s">
        <v>68</v>
      </c>
      <c r="B12" s="1652" t="s">
        <v>510</v>
      </c>
      <c r="C12" s="1750" t="s">
        <v>504</v>
      </c>
      <c r="D12" s="1751">
        <f aca="true" t="shared" si="4" ref="D12:I12">D13*D14</f>
        <v>0</v>
      </c>
      <c r="E12" s="1752">
        <f t="shared" si="4"/>
        <v>0</v>
      </c>
      <c r="F12" s="1714">
        <f t="shared" si="4"/>
        <v>0</v>
      </c>
      <c r="G12" s="1753">
        <f t="shared" si="4"/>
        <v>0</v>
      </c>
      <c r="H12" s="1754">
        <f t="shared" si="4"/>
        <v>0</v>
      </c>
      <c r="I12" s="1755">
        <f t="shared" si="4"/>
        <v>0</v>
      </c>
      <c r="J12" s="1714">
        <f>K12+L12</f>
        <v>0</v>
      </c>
      <c r="K12" s="1753">
        <f>K13*K14</f>
        <v>0</v>
      </c>
      <c r="L12" s="1754">
        <f>L13*L14</f>
        <v>0</v>
      </c>
      <c r="M12" s="1721">
        <f>N12+O12</f>
        <v>0</v>
      </c>
      <c r="N12" s="1756">
        <f>N13*N14</f>
        <v>0</v>
      </c>
      <c r="O12" s="1757">
        <f>O13*O14</f>
        <v>0</v>
      </c>
    </row>
    <row r="13" spans="1:18" s="73" customFormat="1" ht="15.75">
      <c r="A13" s="1716"/>
      <c r="B13" s="1717" t="s">
        <v>507</v>
      </c>
      <c r="C13" s="1747" t="s">
        <v>59</v>
      </c>
      <c r="D13" s="1758"/>
      <c r="E13" s="1608"/>
      <c r="F13" s="1592"/>
      <c r="G13" s="1606"/>
      <c r="H13" s="1607"/>
      <c r="I13" s="1759"/>
      <c r="J13" s="1592"/>
      <c r="K13" s="1606">
        <f>J13</f>
        <v>0</v>
      </c>
      <c r="L13" s="1607">
        <f>J13</f>
        <v>0</v>
      </c>
      <c r="M13" s="1721"/>
      <c r="N13" s="1756">
        <f>M13</f>
        <v>0</v>
      </c>
      <c r="O13" s="1757">
        <f>M13</f>
        <v>0</v>
      </c>
      <c r="P13"/>
      <c r="Q13"/>
      <c r="R13"/>
    </row>
    <row r="14" spans="1:18" s="73" customFormat="1" ht="15.75">
      <c r="A14" s="1716"/>
      <c r="B14" s="1717" t="s">
        <v>508</v>
      </c>
      <c r="C14" s="1747" t="s">
        <v>60</v>
      </c>
      <c r="D14" s="1758"/>
      <c r="E14" s="1608"/>
      <c r="F14" s="1592">
        <f>G14+H14</f>
        <v>0</v>
      </c>
      <c r="G14" s="1606"/>
      <c r="H14" s="1607"/>
      <c r="I14" s="1759"/>
      <c r="J14" s="1575">
        <f>K14+L14</f>
        <v>0</v>
      </c>
      <c r="K14" s="1606"/>
      <c r="L14" s="1607"/>
      <c r="M14" s="1721">
        <f>N14+O14</f>
        <v>0</v>
      </c>
      <c r="N14" s="1756"/>
      <c r="O14" s="1757"/>
      <c r="P14"/>
      <c r="Q14"/>
      <c r="R14"/>
    </row>
    <row r="15" spans="1:15" ht="15.75">
      <c r="A15" s="1646" t="s">
        <v>69</v>
      </c>
      <c r="B15" s="1652" t="s">
        <v>511</v>
      </c>
      <c r="C15" s="1750" t="s">
        <v>504</v>
      </c>
      <c r="D15" s="1751">
        <f aca="true" t="shared" si="5" ref="D15:I15">D16*D17</f>
        <v>0</v>
      </c>
      <c r="E15" s="1752">
        <f t="shared" si="5"/>
        <v>0</v>
      </c>
      <c r="F15" s="1714">
        <f t="shared" si="5"/>
        <v>0</v>
      </c>
      <c r="G15" s="1753">
        <f t="shared" si="5"/>
        <v>0</v>
      </c>
      <c r="H15" s="1754">
        <f t="shared" si="5"/>
        <v>0</v>
      </c>
      <c r="I15" s="1755">
        <f t="shared" si="5"/>
        <v>0</v>
      </c>
      <c r="J15" s="1714">
        <f>K15+L15</f>
        <v>0</v>
      </c>
      <c r="K15" s="1753">
        <f>K16*K17</f>
        <v>0</v>
      </c>
      <c r="L15" s="1754">
        <f>L16*L17</f>
        <v>0</v>
      </c>
      <c r="M15" s="1721">
        <f>N15+O15</f>
        <v>0</v>
      </c>
      <c r="N15" s="1756">
        <f>N16*N17</f>
        <v>0</v>
      </c>
      <c r="O15" s="1757">
        <f>O16*O17</f>
        <v>0</v>
      </c>
    </row>
    <row r="16" spans="1:18" s="73" customFormat="1" ht="15.75">
      <c r="A16" s="1716"/>
      <c r="B16" s="1717" t="s">
        <v>507</v>
      </c>
      <c r="C16" s="1747" t="s">
        <v>59</v>
      </c>
      <c r="D16" s="1758"/>
      <c r="E16" s="1608"/>
      <c r="F16" s="1592"/>
      <c r="G16" s="1606"/>
      <c r="H16" s="1607"/>
      <c r="I16" s="1759"/>
      <c r="J16" s="1592"/>
      <c r="K16" s="1606">
        <f>J16</f>
        <v>0</v>
      </c>
      <c r="L16" s="1607">
        <f>J16</f>
        <v>0</v>
      </c>
      <c r="M16" s="1721"/>
      <c r="N16" s="1756">
        <f>M16</f>
        <v>0</v>
      </c>
      <c r="O16" s="1757">
        <f>M16</f>
        <v>0</v>
      </c>
      <c r="P16"/>
      <c r="Q16"/>
      <c r="R16"/>
    </row>
    <row r="17" spans="1:18" s="73" customFormat="1" ht="15.75">
      <c r="A17" s="1716"/>
      <c r="B17" s="1717" t="s">
        <v>508</v>
      </c>
      <c r="C17" s="1747" t="s">
        <v>60</v>
      </c>
      <c r="D17" s="1758"/>
      <c r="E17" s="1608"/>
      <c r="F17" s="1592">
        <f>G17+H17</f>
        <v>0</v>
      </c>
      <c r="G17" s="1606"/>
      <c r="H17" s="1607"/>
      <c r="I17" s="1759"/>
      <c r="J17" s="1575">
        <f>K17+L17</f>
        <v>0</v>
      </c>
      <c r="K17" s="1606"/>
      <c r="L17" s="1607"/>
      <c r="M17" s="1721">
        <f>N17+O17</f>
        <v>0</v>
      </c>
      <c r="N17" s="1756"/>
      <c r="O17" s="1757"/>
      <c r="P17"/>
      <c r="Q17"/>
      <c r="R17"/>
    </row>
    <row r="18" spans="1:15" ht="15.75">
      <c r="A18" s="1646" t="s">
        <v>70</v>
      </c>
      <c r="B18" s="1652" t="s">
        <v>512</v>
      </c>
      <c r="C18" s="1750" t="s">
        <v>504</v>
      </c>
      <c r="D18" s="1751">
        <f aca="true" t="shared" si="6" ref="D18:I18">D19*D20</f>
        <v>0</v>
      </c>
      <c r="E18" s="1752">
        <f t="shared" si="6"/>
        <v>0</v>
      </c>
      <c r="F18" s="1714">
        <f t="shared" si="6"/>
        <v>0</v>
      </c>
      <c r="G18" s="1753">
        <f t="shared" si="6"/>
        <v>0</v>
      </c>
      <c r="H18" s="1754">
        <f t="shared" si="6"/>
        <v>0</v>
      </c>
      <c r="I18" s="1755">
        <f t="shared" si="6"/>
        <v>0</v>
      </c>
      <c r="J18" s="1714">
        <f>K18+L18</f>
        <v>0</v>
      </c>
      <c r="K18" s="1753">
        <f>K19*K20</f>
        <v>0</v>
      </c>
      <c r="L18" s="1754">
        <f>L19*L20</f>
        <v>0</v>
      </c>
      <c r="M18" s="1721">
        <f>N18+O18</f>
        <v>0</v>
      </c>
      <c r="N18" s="1756">
        <f>N19*N20</f>
        <v>0</v>
      </c>
      <c r="O18" s="1757">
        <f>O19*O20</f>
        <v>0</v>
      </c>
    </row>
    <row r="19" spans="1:18" s="73" customFormat="1" ht="17.25" customHeight="1">
      <c r="A19" s="1716"/>
      <c r="B19" s="1717" t="s">
        <v>507</v>
      </c>
      <c r="C19" s="1747" t="s">
        <v>59</v>
      </c>
      <c r="D19" s="1758"/>
      <c r="E19" s="1608"/>
      <c r="F19" s="1592"/>
      <c r="G19" s="1606"/>
      <c r="H19" s="1607"/>
      <c r="I19" s="1759"/>
      <c r="J19" s="1592"/>
      <c r="K19" s="1606">
        <f>J19</f>
        <v>0</v>
      </c>
      <c r="L19" s="1607">
        <f>J19</f>
        <v>0</v>
      </c>
      <c r="M19" s="1721"/>
      <c r="N19" s="1756">
        <f>M19</f>
        <v>0</v>
      </c>
      <c r="O19" s="1757">
        <f>M19</f>
        <v>0</v>
      </c>
      <c r="P19"/>
      <c r="Q19"/>
      <c r="R19"/>
    </row>
    <row r="20" spans="1:18" s="73" customFormat="1" ht="15.75">
      <c r="A20" s="1716"/>
      <c r="B20" s="1717" t="s">
        <v>508</v>
      </c>
      <c r="C20" s="1747" t="s">
        <v>60</v>
      </c>
      <c r="D20" s="1758"/>
      <c r="E20" s="1608"/>
      <c r="F20" s="1592">
        <f>G20+H20</f>
        <v>0</v>
      </c>
      <c r="G20" s="1606"/>
      <c r="H20" s="1607"/>
      <c r="I20" s="1759"/>
      <c r="J20" s="1575">
        <f>K20+L20</f>
        <v>0</v>
      </c>
      <c r="K20" s="1606"/>
      <c r="L20" s="1607"/>
      <c r="M20" s="1721">
        <f>N20+O20</f>
        <v>0</v>
      </c>
      <c r="N20" s="1756"/>
      <c r="O20" s="1757"/>
      <c r="P20"/>
      <c r="Q20"/>
      <c r="R20"/>
    </row>
    <row r="21" spans="1:18" s="73" customFormat="1" ht="48" thickBot="1">
      <c r="A21" s="1760" t="s">
        <v>51</v>
      </c>
      <c r="B21" s="1761" t="s">
        <v>513</v>
      </c>
      <c r="C21" s="1762" t="s">
        <v>61</v>
      </c>
      <c r="D21" s="1763" t="e">
        <f>D8/D22*1000</f>
        <v>#DIV/0!</v>
      </c>
      <c r="E21" s="1764" t="e">
        <f>E8/E22*1000</f>
        <v>#DIV/0!</v>
      </c>
      <c r="F21" s="1765" t="e">
        <f>F8/F22*1000</f>
        <v>#DIV/0!</v>
      </c>
      <c r="G21" s="1766"/>
      <c r="H21" s="1767"/>
      <c r="I21" s="1768" t="e">
        <f>I8/I22*1000</f>
        <v>#DIV/0!</v>
      </c>
      <c r="J21" s="1765" t="e">
        <f>J8/J22*1000</f>
        <v>#DIV/0!</v>
      </c>
      <c r="K21" s="1769"/>
      <c r="L21" s="1770"/>
      <c r="M21" s="1771" t="e">
        <f>M8/M22*1000</f>
        <v>#DIV/0!</v>
      </c>
      <c r="N21" s="1772"/>
      <c r="O21" s="1773"/>
      <c r="P21"/>
      <c r="Q21"/>
      <c r="R21"/>
    </row>
    <row r="22" spans="1:18" s="73" customFormat="1" ht="16.5" thickBot="1">
      <c r="A22" s="1774" t="s">
        <v>514</v>
      </c>
      <c r="B22" s="1775" t="s">
        <v>515</v>
      </c>
      <c r="C22" s="1774" t="s">
        <v>28</v>
      </c>
      <c r="D22" s="1776">
        <f>'Полезный отпуск'!D7</f>
        <v>0</v>
      </c>
      <c r="E22" s="1777">
        <f>'Полезный отпуск'!E7</f>
        <v>0</v>
      </c>
      <c r="F22" s="1778">
        <f>'Полезный отпуск'!F7</f>
        <v>0</v>
      </c>
      <c r="G22" s="1779"/>
      <c r="H22" s="1780"/>
      <c r="I22" s="1781">
        <f>'Полезный отпуск'!I7</f>
        <v>0</v>
      </c>
      <c r="J22" s="1778">
        <f>'Полезный отпуск'!L7</f>
        <v>0</v>
      </c>
      <c r="K22" s="1782"/>
      <c r="L22" s="1783"/>
      <c r="M22" s="1784">
        <f>'Полезный отпуск'!P7</f>
        <v>0</v>
      </c>
      <c r="N22" s="1785"/>
      <c r="O22" s="1786"/>
      <c r="P22"/>
      <c r="Q22"/>
      <c r="R22"/>
    </row>
    <row r="23" spans="1:15" ht="15.75">
      <c r="A23" s="1372"/>
      <c r="B23" s="1372"/>
      <c r="C23" s="1372"/>
      <c r="D23" s="1372"/>
      <c r="E23" s="1372"/>
      <c r="F23" s="1372"/>
      <c r="G23" s="1372"/>
      <c r="H23" s="1372"/>
      <c r="I23" s="1372"/>
      <c r="J23" s="1372"/>
      <c r="K23" s="1372"/>
      <c r="L23" s="1372"/>
      <c r="M23" s="1372"/>
      <c r="N23" s="1372"/>
      <c r="O23" s="1372"/>
    </row>
    <row r="24" spans="1:15" ht="16.5" thickBot="1">
      <c r="A24" s="1372"/>
      <c r="B24" s="1742" t="s">
        <v>388</v>
      </c>
      <c r="C24" s="1742"/>
      <c r="D24" s="1372"/>
      <c r="E24" s="1372"/>
      <c r="F24" s="1372"/>
      <c r="G24" s="1372"/>
      <c r="H24" s="1372"/>
      <c r="I24" s="1372"/>
      <c r="J24" s="1372"/>
      <c r="K24" s="1372"/>
      <c r="L24" s="1372"/>
      <c r="M24" s="1372"/>
      <c r="N24" s="1372"/>
      <c r="O24" s="1372"/>
    </row>
    <row r="25" spans="1:15" ht="15.75">
      <c r="A25" s="1372"/>
      <c r="B25" s="2822" t="s">
        <v>467</v>
      </c>
      <c r="C25" s="2823"/>
      <c r="D25" s="2823"/>
      <c r="E25" s="2823"/>
      <c r="F25" s="2823"/>
      <c r="G25" s="2823"/>
      <c r="H25" s="2823"/>
      <c r="I25" s="2824"/>
      <c r="J25" s="1372"/>
      <c r="K25" s="1372"/>
      <c r="L25" s="1372"/>
      <c r="M25" s="1372"/>
      <c r="N25" s="1372"/>
      <c r="O25" s="1372"/>
    </row>
    <row r="26" spans="1:15" ht="18" customHeight="1">
      <c r="A26" s="1372"/>
      <c r="B26" s="2825"/>
      <c r="C26" s="2798"/>
      <c r="D26" s="2798"/>
      <c r="E26" s="2798"/>
      <c r="F26" s="2798"/>
      <c r="G26" s="2798"/>
      <c r="H26" s="2798"/>
      <c r="I26" s="2826"/>
      <c r="J26" s="1372"/>
      <c r="K26" s="1372"/>
      <c r="L26" s="1372"/>
      <c r="M26" s="1372"/>
      <c r="N26" s="1372"/>
      <c r="O26" s="1372"/>
    </row>
    <row r="27" spans="1:15" ht="15.75">
      <c r="A27" s="1372"/>
      <c r="B27" s="2825"/>
      <c r="C27" s="2798"/>
      <c r="D27" s="2798"/>
      <c r="E27" s="2798"/>
      <c r="F27" s="2798"/>
      <c r="G27" s="2798"/>
      <c r="H27" s="2798"/>
      <c r="I27" s="2826"/>
      <c r="J27" s="1372"/>
      <c r="K27" s="1372"/>
      <c r="L27" s="1372"/>
      <c r="M27" s="1372"/>
      <c r="N27" s="1372"/>
      <c r="O27" s="1372"/>
    </row>
    <row r="28" spans="1:15" ht="16.5" thickBot="1">
      <c r="A28" s="1372"/>
      <c r="B28" s="2827"/>
      <c r="C28" s="2828"/>
      <c r="D28" s="2828"/>
      <c r="E28" s="2828"/>
      <c r="F28" s="2828"/>
      <c r="G28" s="2828"/>
      <c r="H28" s="2828"/>
      <c r="I28" s="2829"/>
      <c r="J28" s="1372"/>
      <c r="K28" s="1372"/>
      <c r="L28" s="1372"/>
      <c r="M28" s="1372"/>
      <c r="N28" s="1372"/>
      <c r="O28" s="1372"/>
    </row>
    <row r="29" spans="1:15" ht="15.75">
      <c r="A29" s="1372"/>
      <c r="B29" s="1372"/>
      <c r="C29" s="1372"/>
      <c r="D29" s="1372"/>
      <c r="E29" s="1372"/>
      <c r="F29" s="1372"/>
      <c r="G29" s="1372"/>
      <c r="H29" s="1372"/>
      <c r="I29" s="1372"/>
      <c r="J29" s="1372"/>
      <c r="K29" s="1372"/>
      <c r="L29" s="1372"/>
      <c r="M29" s="1372"/>
      <c r="N29" s="1372"/>
      <c r="O29" s="1372"/>
    </row>
    <row r="30" spans="1:15" ht="15.75">
      <c r="A30" s="1372"/>
      <c r="B30" s="1372"/>
      <c r="C30" s="1372"/>
      <c r="D30" s="1372"/>
      <c r="E30" s="1372"/>
      <c r="F30" s="1372"/>
      <c r="G30" s="1372"/>
      <c r="H30" s="1372"/>
      <c r="I30" s="1372"/>
      <c r="J30" s="1372"/>
      <c r="K30" s="1372"/>
      <c r="L30" s="1372"/>
      <c r="M30" s="1372"/>
      <c r="N30" s="1372"/>
      <c r="O30" s="1372"/>
    </row>
    <row r="31" spans="1:15" ht="15.75">
      <c r="A31" s="1372"/>
      <c r="B31" s="2765" t="s">
        <v>121</v>
      </c>
      <c r="C31" s="2765"/>
      <c r="D31" s="2765"/>
      <c r="E31" s="1373"/>
      <c r="F31" s="1373"/>
      <c r="G31" s="1373"/>
      <c r="H31" s="1373"/>
      <c r="I31" s="1373"/>
      <c r="J31" s="1372"/>
      <c r="K31" s="1373"/>
      <c r="L31" s="1372"/>
      <c r="M31" s="1372"/>
      <c r="N31" s="1372"/>
      <c r="O31" s="1372"/>
    </row>
    <row r="32" spans="1:15" ht="15.75">
      <c r="A32" s="1372"/>
      <c r="B32" s="1636"/>
      <c r="C32" s="1636"/>
      <c r="D32" s="1372"/>
      <c r="E32" s="1372"/>
      <c r="F32" s="1372"/>
      <c r="G32" s="1372"/>
      <c r="H32" s="1372"/>
      <c r="I32" s="1372"/>
      <c r="J32" s="1372"/>
      <c r="K32" s="1372" t="s">
        <v>178</v>
      </c>
      <c r="L32" s="1372"/>
      <c r="M32" s="1372"/>
      <c r="N32" s="1372"/>
      <c r="O32" s="1372"/>
    </row>
    <row r="33" spans="1:15" ht="15.75">
      <c r="A33" s="1372"/>
      <c r="B33" s="1372"/>
      <c r="C33" s="1372"/>
      <c r="D33" s="1372"/>
      <c r="E33" s="1372"/>
      <c r="F33" s="1372"/>
      <c r="G33" s="1372"/>
      <c r="H33" s="1372"/>
      <c r="I33" s="1372"/>
      <c r="J33" s="1372"/>
      <c r="K33" s="1372"/>
      <c r="L33" s="1372"/>
      <c r="M33" s="1372"/>
      <c r="N33" s="1372"/>
      <c r="O33" s="1372"/>
    </row>
    <row r="34" spans="1:15" ht="15.75">
      <c r="A34" s="1372"/>
      <c r="B34" s="1372"/>
      <c r="C34" s="1372"/>
      <c r="D34" s="1372"/>
      <c r="E34" s="1372"/>
      <c r="F34" s="1372"/>
      <c r="G34" s="1372"/>
      <c r="H34" s="1372"/>
      <c r="I34" s="1372"/>
      <c r="J34" s="1372"/>
      <c r="K34" s="1372"/>
      <c r="L34" s="1372"/>
      <c r="M34" s="1372"/>
      <c r="N34" s="1372"/>
      <c r="O34" s="1372"/>
    </row>
    <row r="35" spans="1:15" ht="15.75">
      <c r="A35" s="1372"/>
      <c r="B35" s="1372"/>
      <c r="C35" s="1372"/>
      <c r="D35" s="1372"/>
      <c r="E35" s="1372"/>
      <c r="F35" s="1372"/>
      <c r="G35" s="1372"/>
      <c r="H35" s="1372"/>
      <c r="I35" s="1372"/>
      <c r="J35" s="1372"/>
      <c r="K35" s="1372"/>
      <c r="L35" s="1372"/>
      <c r="M35" s="1372"/>
      <c r="N35" s="1372"/>
      <c r="O35" s="1372"/>
    </row>
    <row r="36" spans="1:15" ht="15.75">
      <c r="A36" s="1372"/>
      <c r="B36" s="1372"/>
      <c r="C36" s="1372"/>
      <c r="D36" s="1372"/>
      <c r="E36" s="1372"/>
      <c r="F36" s="1372"/>
      <c r="G36" s="1372"/>
      <c r="H36" s="1372"/>
      <c r="I36" s="1372"/>
      <c r="J36" s="1372"/>
      <c r="K36" s="1372"/>
      <c r="L36" s="1372"/>
      <c r="M36" s="1372"/>
      <c r="N36" s="1372"/>
      <c r="O36" s="1372"/>
    </row>
    <row r="37" spans="1:15" ht="15.75">
      <c r="A37" s="1372"/>
      <c r="B37" s="1372"/>
      <c r="C37" s="1372"/>
      <c r="D37" s="1372"/>
      <c r="E37" s="1372"/>
      <c r="F37" s="1372"/>
      <c r="G37" s="1372"/>
      <c r="H37" s="1372"/>
      <c r="I37" s="1372"/>
      <c r="J37" s="1372"/>
      <c r="K37" s="1372"/>
      <c r="L37" s="1372"/>
      <c r="M37" s="1372"/>
      <c r="N37" s="1372"/>
      <c r="O37" s="1372"/>
    </row>
  </sheetData>
  <sheetProtection/>
  <mergeCells count="16">
    <mergeCell ref="B31:D31"/>
    <mergeCell ref="C3:C5"/>
    <mergeCell ref="J3:L3"/>
    <mergeCell ref="J4:K4"/>
    <mergeCell ref="B25:I28"/>
    <mergeCell ref="E4:E5"/>
    <mergeCell ref="D3:H3"/>
    <mergeCell ref="F4:H4"/>
    <mergeCell ref="M3:O3"/>
    <mergeCell ref="M4:N4"/>
    <mergeCell ref="A1:O1"/>
    <mergeCell ref="A2:O2"/>
    <mergeCell ref="A3:A5"/>
    <mergeCell ref="B3:B5"/>
    <mergeCell ref="I3:I5"/>
    <mergeCell ref="D4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CECFF"/>
    <pageSetUpPr fitToPage="1"/>
  </sheetPr>
  <dimension ref="A1:X32"/>
  <sheetViews>
    <sheetView view="pageBreakPreview" zoomScaleNormal="80" zoomScaleSheetLayoutView="100" zoomScalePageLayoutView="0" workbookViewId="0" topLeftCell="A1">
      <selection activeCell="I24" sqref="I24"/>
    </sheetView>
  </sheetViews>
  <sheetFormatPr defaultColWidth="9.140625" defaultRowHeight="12.75"/>
  <cols>
    <col min="1" max="1" width="6.421875" style="0" customWidth="1"/>
    <col min="2" max="2" width="34.7109375" style="0" customWidth="1"/>
    <col min="3" max="3" width="13.8515625" style="0" customWidth="1"/>
    <col min="4" max="6" width="12.7109375" style="0" customWidth="1"/>
    <col min="7" max="7" width="21.00390625" style="0" customWidth="1"/>
    <col min="8" max="9" width="12.7109375" style="0" customWidth="1"/>
    <col min="10" max="10" width="5.421875" style="0" customWidth="1"/>
    <col min="11" max="12" width="12.7109375" style="0" customWidth="1"/>
    <col min="13" max="13" width="16.140625" style="0" customWidth="1"/>
    <col min="14" max="14" width="18.28125" style="0" customWidth="1"/>
    <col min="15" max="15" width="12.7109375" style="0" customWidth="1"/>
    <col min="16" max="16" width="17.57421875" style="0" customWidth="1"/>
    <col min="17" max="17" width="18.140625" style="0" customWidth="1"/>
    <col min="18" max="18" width="17.140625" style="0" hidden="1" customWidth="1"/>
    <col min="19" max="19" width="15.421875" style="0" hidden="1" customWidth="1"/>
    <col min="20" max="20" width="20.140625" style="0" hidden="1" customWidth="1"/>
    <col min="21" max="21" width="19.28125" style="0" hidden="1" customWidth="1"/>
    <col min="22" max="22" width="15.00390625" style="0" hidden="1" customWidth="1"/>
    <col min="23" max="23" width="18.28125" style="0" hidden="1" customWidth="1"/>
    <col min="24" max="24" width="16.28125" style="0" hidden="1" customWidth="1"/>
    <col min="25" max="27" width="9.140625" style="0" customWidth="1"/>
  </cols>
  <sheetData>
    <row r="1" spans="1:24" ht="15.75">
      <c r="A1" s="2671">
        <f>Анкета!A5</f>
        <v>0</v>
      </c>
      <c r="B1" s="2671"/>
      <c r="C1" s="2671"/>
      <c r="D1" s="2671"/>
      <c r="E1" s="2671"/>
      <c r="F1" s="2671"/>
      <c r="G1" s="2671"/>
      <c r="H1" s="2671"/>
      <c r="I1" s="2671"/>
      <c r="J1" s="2671"/>
      <c r="K1" s="2671"/>
      <c r="L1" s="2671"/>
      <c r="M1" s="2671"/>
      <c r="N1" s="2671"/>
      <c r="O1" s="2671"/>
      <c r="P1" s="2671"/>
      <c r="Q1" s="2671"/>
      <c r="R1" s="2671"/>
      <c r="S1" s="2671"/>
      <c r="T1" s="2671"/>
      <c r="U1" s="2671"/>
      <c r="V1" s="2671"/>
      <c r="W1" s="2671"/>
      <c r="X1" s="2671"/>
    </row>
    <row r="2" spans="1:24" ht="18" customHeight="1">
      <c r="A2" s="2837" t="s">
        <v>502</v>
      </c>
      <c r="B2" s="2837"/>
      <c r="C2" s="2837"/>
      <c r="D2" s="2837"/>
      <c r="E2" s="2837"/>
      <c r="F2" s="2837"/>
      <c r="G2" s="2837"/>
      <c r="H2" s="2837"/>
      <c r="I2" s="2837"/>
      <c r="J2" s="2837"/>
      <c r="K2" s="2837"/>
      <c r="L2" s="2837"/>
      <c r="M2" s="2837"/>
      <c r="N2" s="2837"/>
      <c r="O2" s="2837"/>
      <c r="P2" s="2837"/>
      <c r="Q2" s="2837"/>
      <c r="R2" s="2837"/>
      <c r="S2" s="2837"/>
      <c r="T2" s="2837"/>
      <c r="U2" s="2837"/>
      <c r="V2" s="2837"/>
      <c r="W2" s="2837"/>
      <c r="X2" s="2837"/>
    </row>
    <row r="3" spans="1:24" ht="16.5" thickBot="1">
      <c r="A3" s="1787"/>
      <c r="B3" s="1787"/>
      <c r="C3" s="1787"/>
      <c r="D3" s="1787"/>
      <c r="E3" s="1787"/>
      <c r="F3" s="1787"/>
      <c r="G3" s="1787"/>
      <c r="H3" s="1787"/>
      <c r="I3" s="1787"/>
      <c r="J3" s="1787"/>
      <c r="K3" s="1787"/>
      <c r="L3" s="1787"/>
      <c r="M3" s="1787"/>
      <c r="N3" s="1787"/>
      <c r="O3" s="1787"/>
      <c r="P3" s="1787"/>
      <c r="Q3" s="1787"/>
      <c r="R3" s="1372"/>
      <c r="S3" s="1372"/>
      <c r="T3" s="1372"/>
      <c r="U3" s="1372"/>
      <c r="V3" s="1372"/>
      <c r="W3" s="1372"/>
      <c r="X3" s="1372"/>
    </row>
    <row r="4" spans="1:24" ht="16.5" thickBot="1">
      <c r="A4" s="2717" t="s">
        <v>22</v>
      </c>
      <c r="B4" s="2717" t="s">
        <v>130</v>
      </c>
      <c r="C4" s="2841" t="s">
        <v>24</v>
      </c>
      <c r="D4" s="2867" t="s">
        <v>140</v>
      </c>
      <c r="E4" s="2868"/>
      <c r="F4" s="2868"/>
      <c r="G4" s="2868"/>
      <c r="H4" s="2869"/>
      <c r="I4" s="2840" t="s">
        <v>820</v>
      </c>
      <c r="J4" s="2841"/>
      <c r="K4" s="2724" t="s">
        <v>837</v>
      </c>
      <c r="L4" s="2724"/>
      <c r="M4" s="2724"/>
      <c r="N4" s="2724"/>
      <c r="O4" s="2724"/>
      <c r="P4" s="2724"/>
      <c r="Q4" s="1788">
        <v>1.057</v>
      </c>
      <c r="R4" s="2863" t="s">
        <v>838</v>
      </c>
      <c r="S4" s="2864"/>
      <c r="T4" s="2864"/>
      <c r="U4" s="2864"/>
      <c r="V4" s="2864"/>
      <c r="W4" s="2864"/>
      <c r="X4" s="1788">
        <v>1.057</v>
      </c>
    </row>
    <row r="5" spans="1:24" ht="15.75">
      <c r="A5" s="2870"/>
      <c r="B5" s="2870"/>
      <c r="C5" s="2842"/>
      <c r="D5" s="2719">
        <v>2021</v>
      </c>
      <c r="E5" s="2721">
        <v>2022</v>
      </c>
      <c r="F5" s="2815">
        <v>2023</v>
      </c>
      <c r="G5" s="2835"/>
      <c r="H5" s="2836"/>
      <c r="I5" s="2842"/>
      <c r="J5" s="2843"/>
      <c r="K5" s="2844" t="s">
        <v>25</v>
      </c>
      <c r="L5" s="2846" t="s">
        <v>463</v>
      </c>
      <c r="M5" s="2846" t="s">
        <v>740</v>
      </c>
      <c r="N5" s="2848" t="s">
        <v>741</v>
      </c>
      <c r="O5" s="2844" t="s">
        <v>26</v>
      </c>
      <c r="P5" s="2846" t="s">
        <v>740</v>
      </c>
      <c r="Q5" s="2875" t="s">
        <v>741</v>
      </c>
      <c r="R5" s="2728" t="s">
        <v>25</v>
      </c>
      <c r="S5" s="2729" t="s">
        <v>463</v>
      </c>
      <c r="T5" s="2729" t="s">
        <v>740</v>
      </c>
      <c r="U5" s="2730" t="s">
        <v>741</v>
      </c>
      <c r="V5" s="2728" t="s">
        <v>26</v>
      </c>
      <c r="W5" s="2729" t="s">
        <v>740</v>
      </c>
      <c r="X5" s="2730" t="s">
        <v>741</v>
      </c>
    </row>
    <row r="6" spans="1:24" ht="16.5" thickBot="1">
      <c r="A6" s="2718"/>
      <c r="B6" s="2718"/>
      <c r="C6" s="1789"/>
      <c r="D6" s="2816"/>
      <c r="E6" s="2871"/>
      <c r="F6" s="1548" t="s">
        <v>25</v>
      </c>
      <c r="G6" s="1549" t="s">
        <v>750</v>
      </c>
      <c r="H6" s="1550" t="s">
        <v>26</v>
      </c>
      <c r="I6" s="1789"/>
      <c r="J6" s="1551"/>
      <c r="K6" s="2845"/>
      <c r="L6" s="2847"/>
      <c r="M6" s="2847"/>
      <c r="N6" s="2849"/>
      <c r="O6" s="2845"/>
      <c r="P6" s="2847"/>
      <c r="Q6" s="2876"/>
      <c r="R6" s="2873"/>
      <c r="S6" s="2874"/>
      <c r="T6" s="2874"/>
      <c r="U6" s="2872"/>
      <c r="V6" s="2873"/>
      <c r="W6" s="2874"/>
      <c r="X6" s="2872"/>
    </row>
    <row r="7" spans="1:24" ht="31.5">
      <c r="A7" s="1790" t="s">
        <v>45</v>
      </c>
      <c r="B7" s="1791" t="s">
        <v>146</v>
      </c>
      <c r="C7" s="1555" t="s">
        <v>504</v>
      </c>
      <c r="D7" s="1792">
        <f aca="true" t="shared" si="0" ref="D7:I7">D8*D9/1000</f>
        <v>0</v>
      </c>
      <c r="E7" s="1793">
        <f t="shared" si="0"/>
        <v>0</v>
      </c>
      <c r="F7" s="1792">
        <f t="shared" si="0"/>
        <v>0</v>
      </c>
      <c r="G7" s="1794">
        <f t="shared" si="0"/>
        <v>0</v>
      </c>
      <c r="H7" s="1793">
        <f t="shared" si="0"/>
        <v>0</v>
      </c>
      <c r="I7" s="2838">
        <f t="shared" si="0"/>
        <v>0</v>
      </c>
      <c r="J7" s="2839"/>
      <c r="K7" s="1560" t="e">
        <f>L7+O7</f>
        <v>#DIV/0!</v>
      </c>
      <c r="L7" s="1794" t="e">
        <f>M7+N7</f>
        <v>#DIV/0!</v>
      </c>
      <c r="M7" s="1794" t="e">
        <f>M8*M9/1000</f>
        <v>#DIV/0!</v>
      </c>
      <c r="N7" s="1793" t="e">
        <f>N8*N9/1000</f>
        <v>#DIV/0!</v>
      </c>
      <c r="O7" s="1792">
        <f>P7+Q7</f>
        <v>0</v>
      </c>
      <c r="P7" s="1794">
        <f>P8*P9/1000</f>
        <v>0</v>
      </c>
      <c r="Q7" s="1795">
        <f>Q8*Q9/1000</f>
        <v>0</v>
      </c>
      <c r="R7" s="1796" t="e">
        <f>S7+V7</f>
        <v>#DIV/0!</v>
      </c>
      <c r="S7" s="1797" t="e">
        <f>T7+U7</f>
        <v>#DIV/0!</v>
      </c>
      <c r="T7" s="1797" t="e">
        <f>T8*T9/1000</f>
        <v>#DIV/0!</v>
      </c>
      <c r="U7" s="1798" t="e">
        <f>U8*U9/1000</f>
        <v>#DIV/0!</v>
      </c>
      <c r="V7" s="1796">
        <f>W7+X7</f>
        <v>0</v>
      </c>
      <c r="W7" s="1797">
        <f>W8*W9/1000</f>
        <v>0</v>
      </c>
      <c r="X7" s="1798">
        <f>X8*X9/1000</f>
        <v>0</v>
      </c>
    </row>
    <row r="8" spans="1:24" ht="18.75">
      <c r="A8" s="1799" t="s">
        <v>67</v>
      </c>
      <c r="B8" s="1800" t="s">
        <v>47</v>
      </c>
      <c r="C8" s="1801" t="s">
        <v>766</v>
      </c>
      <c r="D8" s="1802"/>
      <c r="E8" s="1803"/>
      <c r="F8" s="1802"/>
      <c r="G8" s="1804"/>
      <c r="H8" s="1803"/>
      <c r="I8" s="2850"/>
      <c r="J8" s="2851"/>
      <c r="K8" s="1805">
        <f>L8+O8</f>
        <v>0</v>
      </c>
      <c r="L8" s="1804"/>
      <c r="M8" s="1804" t="e">
        <f>L8*M13/K13</f>
        <v>#DIV/0!</v>
      </c>
      <c r="N8" s="1803" t="e">
        <f>L8*N13/K13</f>
        <v>#DIV/0!</v>
      </c>
      <c r="O8" s="1802"/>
      <c r="P8" s="1804">
        <f>O8/2</f>
        <v>0</v>
      </c>
      <c r="Q8" s="1806">
        <f>O8/2</f>
        <v>0</v>
      </c>
      <c r="R8" s="1807">
        <f>S8+V8</f>
        <v>0</v>
      </c>
      <c r="S8" s="1808"/>
      <c r="T8" s="1808" t="e">
        <f>S8*T13/R13</f>
        <v>#DIV/0!</v>
      </c>
      <c r="U8" s="1809" t="e">
        <f>S8*U13/R13</f>
        <v>#DIV/0!</v>
      </c>
      <c r="V8" s="1807"/>
      <c r="W8" s="1808">
        <f>V8/2</f>
        <v>0</v>
      </c>
      <c r="X8" s="1809">
        <f>V8/2</f>
        <v>0</v>
      </c>
    </row>
    <row r="9" spans="1:24" ht="18.75">
      <c r="A9" s="1799" t="s">
        <v>68</v>
      </c>
      <c r="B9" s="1800" t="s">
        <v>48</v>
      </c>
      <c r="C9" s="1801" t="s">
        <v>767</v>
      </c>
      <c r="D9" s="1802"/>
      <c r="E9" s="1803"/>
      <c r="F9" s="1802"/>
      <c r="G9" s="1804"/>
      <c r="H9" s="1803"/>
      <c r="I9" s="2850"/>
      <c r="J9" s="2851"/>
      <c r="K9" s="1805" t="e">
        <f>K7/K8*1000</f>
        <v>#DIV/0!</v>
      </c>
      <c r="L9" s="1810" t="e">
        <f>L7/L8*1000</f>
        <v>#DIV/0!</v>
      </c>
      <c r="M9" s="1810"/>
      <c r="N9" s="1811">
        <f>ROUND(M9*$Q$4,2)</f>
        <v>0</v>
      </c>
      <c r="O9" s="1812" t="e">
        <f>O7/O8*1000</f>
        <v>#DIV/0!</v>
      </c>
      <c r="P9" s="1804">
        <f>M9</f>
        <v>0</v>
      </c>
      <c r="Q9" s="1813">
        <f>ROUND(P9*$Q$4,2)</f>
        <v>0</v>
      </c>
      <c r="R9" s="1807" t="e">
        <f>R7/R8*1000</f>
        <v>#DIV/0!</v>
      </c>
      <c r="S9" s="1808" t="e">
        <f>S7/S8*1000</f>
        <v>#DIV/0!</v>
      </c>
      <c r="T9" s="1808"/>
      <c r="U9" s="1809">
        <f>ROUND(T9*$Q$4,2)</f>
        <v>0</v>
      </c>
      <c r="V9" s="1807" t="e">
        <f>V7/V8*1000</f>
        <v>#DIV/0!</v>
      </c>
      <c r="W9" s="1808"/>
      <c r="X9" s="1809">
        <f>ROUND(W9*$Q$4,2)</f>
        <v>0</v>
      </c>
    </row>
    <row r="10" spans="1:24" ht="31.5">
      <c r="A10" s="1814" t="s">
        <v>51</v>
      </c>
      <c r="B10" s="1815" t="s">
        <v>147</v>
      </c>
      <c r="C10" s="1565" t="s">
        <v>504</v>
      </c>
      <c r="D10" s="1816">
        <f aca="true" t="shared" si="1" ref="D10:J10">D11*D12/1000</f>
        <v>0</v>
      </c>
      <c r="E10" s="1817">
        <f t="shared" si="1"/>
        <v>0</v>
      </c>
      <c r="F10" s="1816">
        <f t="shared" si="1"/>
        <v>0</v>
      </c>
      <c r="G10" s="1818">
        <f t="shared" si="1"/>
        <v>0</v>
      </c>
      <c r="H10" s="1817">
        <f t="shared" si="1"/>
        <v>0</v>
      </c>
      <c r="I10" s="2852">
        <f t="shared" si="1"/>
        <v>0</v>
      </c>
      <c r="J10" s="2853">
        <f t="shared" si="1"/>
        <v>0</v>
      </c>
      <c r="K10" s="1819" t="e">
        <f>L10+O10</f>
        <v>#DIV/0!</v>
      </c>
      <c r="L10" s="1818" t="e">
        <f>M10+N10</f>
        <v>#DIV/0!</v>
      </c>
      <c r="M10" s="1818" t="e">
        <f>M11*M12/1000</f>
        <v>#DIV/0!</v>
      </c>
      <c r="N10" s="1817" t="e">
        <f>N11*N12/1000</f>
        <v>#DIV/0!</v>
      </c>
      <c r="O10" s="1816">
        <f>P10+Q10</f>
        <v>0</v>
      </c>
      <c r="P10" s="1818">
        <f>P11*P12/1000</f>
        <v>0</v>
      </c>
      <c r="Q10" s="1820">
        <f>Q11*Q12/1000</f>
        <v>0</v>
      </c>
      <c r="R10" s="1807" t="e">
        <f>S10+V10</f>
        <v>#DIV/0!</v>
      </c>
      <c r="S10" s="1808" t="e">
        <f>T10+U10</f>
        <v>#DIV/0!</v>
      </c>
      <c r="T10" s="1808" t="e">
        <f>T11*T12/1000</f>
        <v>#DIV/0!</v>
      </c>
      <c r="U10" s="1809" t="e">
        <f>U11*U12/1000</f>
        <v>#DIV/0!</v>
      </c>
      <c r="V10" s="1807">
        <f>W10+X10</f>
        <v>0</v>
      </c>
      <c r="W10" s="1808">
        <f>W11*W12/1000</f>
        <v>0</v>
      </c>
      <c r="X10" s="1809">
        <f>X11*X12/1000</f>
        <v>0</v>
      </c>
    </row>
    <row r="11" spans="1:24" ht="18.75">
      <c r="A11" s="1799" t="s">
        <v>82</v>
      </c>
      <c r="B11" s="1800" t="s">
        <v>49</v>
      </c>
      <c r="C11" s="1648" t="s">
        <v>766</v>
      </c>
      <c r="D11" s="1802"/>
      <c r="E11" s="1803"/>
      <c r="F11" s="1802"/>
      <c r="G11" s="1804"/>
      <c r="H11" s="1803"/>
      <c r="I11" s="2850"/>
      <c r="J11" s="2851"/>
      <c r="K11" s="1805">
        <f>L11+O11</f>
        <v>0</v>
      </c>
      <c r="L11" s="1804"/>
      <c r="M11" s="1804" t="e">
        <f>L11*M13/K13</f>
        <v>#DIV/0!</v>
      </c>
      <c r="N11" s="1803" t="e">
        <f>L11*N13/K13</f>
        <v>#DIV/0!</v>
      </c>
      <c r="O11" s="1802"/>
      <c r="P11" s="1804">
        <f>O11/2</f>
        <v>0</v>
      </c>
      <c r="Q11" s="1806">
        <f>O11/2</f>
        <v>0</v>
      </c>
      <c r="R11" s="1807">
        <f>S11+V11</f>
        <v>0</v>
      </c>
      <c r="S11" s="1808"/>
      <c r="T11" s="1808" t="e">
        <f>S11*T13/R13</f>
        <v>#DIV/0!</v>
      </c>
      <c r="U11" s="1809" t="e">
        <f>S11*U13/R13</f>
        <v>#DIV/0!</v>
      </c>
      <c r="V11" s="1807"/>
      <c r="W11" s="1808">
        <f>V11/2</f>
        <v>0</v>
      </c>
      <c r="X11" s="1809">
        <f>V11/2</f>
        <v>0</v>
      </c>
    </row>
    <row r="12" spans="1:24" ht="18.75">
      <c r="A12" s="1799" t="s">
        <v>132</v>
      </c>
      <c r="B12" s="1800" t="s">
        <v>50</v>
      </c>
      <c r="C12" s="1648" t="s">
        <v>767</v>
      </c>
      <c r="D12" s="1802"/>
      <c r="E12" s="1803"/>
      <c r="F12" s="1802"/>
      <c r="G12" s="1804"/>
      <c r="H12" s="1803"/>
      <c r="I12" s="2850"/>
      <c r="J12" s="2851"/>
      <c r="K12" s="1805" t="e">
        <f>K10/K11*1000</f>
        <v>#DIV/0!</v>
      </c>
      <c r="L12" s="1810" t="e">
        <f>L10/L11*1000</f>
        <v>#DIV/0!</v>
      </c>
      <c r="M12" s="1810"/>
      <c r="N12" s="1811">
        <f>ROUND(M12*$Q$4,2)</f>
        <v>0</v>
      </c>
      <c r="O12" s="1812" t="e">
        <f>O10/O11*1000</f>
        <v>#DIV/0!</v>
      </c>
      <c r="P12" s="1804">
        <f>M12</f>
        <v>0</v>
      </c>
      <c r="Q12" s="1813">
        <f>ROUND(P12*$Q$4,2)</f>
        <v>0</v>
      </c>
      <c r="R12" s="1807" t="e">
        <f>R10/R11*1000</f>
        <v>#DIV/0!</v>
      </c>
      <c r="S12" s="1808" t="e">
        <f>S10/S11*1000</f>
        <v>#DIV/0!</v>
      </c>
      <c r="T12" s="1808"/>
      <c r="U12" s="1809">
        <f>ROUND(T12*$Q$4,2)</f>
        <v>0</v>
      </c>
      <c r="V12" s="1807" t="e">
        <f>V10/V11*1000</f>
        <v>#DIV/0!</v>
      </c>
      <c r="W12" s="1808"/>
      <c r="X12" s="1809">
        <f>ROUND(W12*$Q$4,2)</f>
        <v>0</v>
      </c>
    </row>
    <row r="13" spans="1:24" s="73" customFormat="1" ht="15.75">
      <c r="A13" s="1821" t="s">
        <v>52</v>
      </c>
      <c r="B13" s="1822" t="s">
        <v>515</v>
      </c>
      <c r="C13" s="1821" t="s">
        <v>28</v>
      </c>
      <c r="D13" s="1823">
        <f>'Полезный отпуск'!D7</f>
        <v>0</v>
      </c>
      <c r="E13" s="1824">
        <f>'Полезный отпуск'!E7</f>
        <v>0</v>
      </c>
      <c r="F13" s="1823">
        <f>'Полезный отпуск'!F7</f>
        <v>0</v>
      </c>
      <c r="G13" s="1825"/>
      <c r="H13" s="1824"/>
      <c r="I13" s="2855">
        <f>'Полезный отпуск'!I7</f>
        <v>0</v>
      </c>
      <c r="J13" s="2856"/>
      <c r="K13" s="2857">
        <f>'Полезный отпуск'!L7</f>
        <v>0</v>
      </c>
      <c r="L13" s="2858"/>
      <c r="M13" s="1826">
        <f>'Полезный отпуск'!M7</f>
        <v>0</v>
      </c>
      <c r="N13" s="1827">
        <f>'Полезный отпуск'!N7</f>
        <v>0</v>
      </c>
      <c r="O13" s="1828"/>
      <c r="P13" s="1826"/>
      <c r="Q13" s="1829"/>
      <c r="R13" s="2865">
        <f>'Полезный отпуск'!L7</f>
        <v>0</v>
      </c>
      <c r="S13" s="2866"/>
      <c r="T13" s="1830">
        <f>'Полезный отпуск'!M7</f>
        <v>0</v>
      </c>
      <c r="U13" s="1831">
        <f>'Полезный отпуск'!N7</f>
        <v>0</v>
      </c>
      <c r="V13" s="1832"/>
      <c r="W13" s="1833"/>
      <c r="X13" s="1834"/>
    </row>
    <row r="14" spans="1:24" ht="31.5">
      <c r="A14" s="1835" t="s">
        <v>53</v>
      </c>
      <c r="B14" s="1815" t="s">
        <v>747</v>
      </c>
      <c r="C14" s="1836" t="s">
        <v>768</v>
      </c>
      <c r="D14" s="1837" t="e">
        <f aca="true" t="shared" si="2" ref="D14:K14">D8/D13</f>
        <v>#DIV/0!</v>
      </c>
      <c r="E14" s="1838" t="e">
        <f t="shared" si="2"/>
        <v>#DIV/0!</v>
      </c>
      <c r="F14" s="1837" t="e">
        <f t="shared" si="2"/>
        <v>#DIV/0!</v>
      </c>
      <c r="G14" s="1839"/>
      <c r="H14" s="1838"/>
      <c r="I14" s="2859" t="e">
        <f t="shared" si="2"/>
        <v>#DIV/0!</v>
      </c>
      <c r="J14" s="2860" t="e">
        <f t="shared" si="2"/>
        <v>#DIV/0!</v>
      </c>
      <c r="K14" s="1837" t="e">
        <f t="shared" si="2"/>
        <v>#DIV/0!</v>
      </c>
      <c r="L14" s="1369"/>
      <c r="M14" s="1369"/>
      <c r="N14" s="1840"/>
      <c r="O14" s="1841"/>
      <c r="P14" s="1369"/>
      <c r="Q14" s="1842"/>
      <c r="R14" s="1843" t="e">
        <f>R8/R13</f>
        <v>#DIV/0!</v>
      </c>
      <c r="S14" s="1808"/>
      <c r="T14" s="1808"/>
      <c r="U14" s="1809"/>
      <c r="V14" s="1807"/>
      <c r="W14" s="1808"/>
      <c r="X14" s="1809"/>
    </row>
    <row r="15" spans="1:24" ht="32.25" thickBot="1">
      <c r="A15" s="1835" t="s">
        <v>54</v>
      </c>
      <c r="B15" s="1844" t="s">
        <v>748</v>
      </c>
      <c r="C15" s="1845" t="s">
        <v>768</v>
      </c>
      <c r="D15" s="1846" t="e">
        <f aca="true" t="shared" si="3" ref="D15:K15">D11/D13</f>
        <v>#DIV/0!</v>
      </c>
      <c r="E15" s="1847" t="e">
        <f t="shared" si="3"/>
        <v>#DIV/0!</v>
      </c>
      <c r="F15" s="1846" t="e">
        <f t="shared" si="3"/>
        <v>#DIV/0!</v>
      </c>
      <c r="G15" s="1848"/>
      <c r="H15" s="1847"/>
      <c r="I15" s="2861" t="e">
        <f t="shared" si="3"/>
        <v>#DIV/0!</v>
      </c>
      <c r="J15" s="2862" t="e">
        <f t="shared" si="3"/>
        <v>#DIV/0!</v>
      </c>
      <c r="K15" s="1846" t="e">
        <f t="shared" si="3"/>
        <v>#DIV/0!</v>
      </c>
      <c r="L15" s="1849"/>
      <c r="M15" s="1849"/>
      <c r="N15" s="1850"/>
      <c r="O15" s="1851"/>
      <c r="P15" s="1849"/>
      <c r="Q15" s="1852"/>
      <c r="R15" s="1853" t="e">
        <f>R11/R13</f>
        <v>#DIV/0!</v>
      </c>
      <c r="S15" s="1854"/>
      <c r="T15" s="1854"/>
      <c r="U15" s="1855"/>
      <c r="V15" s="1856"/>
      <c r="W15" s="1854"/>
      <c r="X15" s="1855"/>
    </row>
    <row r="16" spans="1:24" ht="15.75">
      <c r="A16" s="1372"/>
      <c r="B16" s="1372"/>
      <c r="C16" s="1372"/>
      <c r="D16" s="1372"/>
      <c r="E16" s="1372"/>
      <c r="F16" s="1372"/>
      <c r="G16" s="1372"/>
      <c r="H16" s="1372"/>
      <c r="I16" s="1372"/>
      <c r="J16" s="1372"/>
      <c r="K16" s="1372"/>
      <c r="L16" s="1372"/>
      <c r="M16" s="1372"/>
      <c r="N16" s="1372"/>
      <c r="O16" s="1372"/>
      <c r="P16" s="1372"/>
      <c r="Q16" s="1372"/>
      <c r="R16" s="1372"/>
      <c r="S16" s="1372"/>
      <c r="T16" s="1372"/>
      <c r="U16" s="1372"/>
      <c r="V16" s="1372"/>
      <c r="W16" s="1372"/>
      <c r="X16" s="1372"/>
    </row>
    <row r="17" spans="1:24" ht="15.75">
      <c r="A17" s="1372"/>
      <c r="B17" s="1372"/>
      <c r="C17" s="1372"/>
      <c r="D17" s="1372"/>
      <c r="E17" s="1372"/>
      <c r="F17" s="1372"/>
      <c r="G17" s="1372"/>
      <c r="H17" s="1372"/>
      <c r="I17" s="1372"/>
      <c r="J17" s="1372"/>
      <c r="K17" s="1372"/>
      <c r="L17" s="1372"/>
      <c r="M17" s="1372"/>
      <c r="N17" s="1372"/>
      <c r="O17" s="1372"/>
      <c r="P17" s="1372"/>
      <c r="Q17" s="1372"/>
      <c r="R17" s="1372"/>
      <c r="S17" s="1372"/>
      <c r="T17" s="1372"/>
      <c r="U17" s="1372"/>
      <c r="V17" s="1372"/>
      <c r="W17" s="1372"/>
      <c r="X17" s="1372"/>
    </row>
    <row r="18" spans="1:24" ht="15.75">
      <c r="A18" s="1857" t="s">
        <v>722</v>
      </c>
      <c r="B18" s="1857"/>
      <c r="C18" s="1857"/>
      <c r="D18" s="1857"/>
      <c r="E18" s="1857"/>
      <c r="F18" s="1857"/>
      <c r="G18" s="1857"/>
      <c r="H18" s="1857"/>
      <c r="I18" s="1500"/>
      <c r="J18" s="1500"/>
      <c r="K18" s="1857"/>
      <c r="L18" s="1857"/>
      <c r="M18" s="1857"/>
      <c r="N18" s="1857"/>
      <c r="O18" s="1857"/>
      <c r="P18" s="1858"/>
      <c r="Q18" s="1858"/>
      <c r="R18" s="1500"/>
      <c r="S18" s="1372"/>
      <c r="T18" s="1372"/>
      <c r="U18" s="1372"/>
      <c r="V18" s="1372"/>
      <c r="W18" s="1372"/>
      <c r="X18" s="1372"/>
    </row>
    <row r="19" spans="1:24" ht="31.5" customHeight="1">
      <c r="A19" s="2794" t="s">
        <v>877</v>
      </c>
      <c r="B19" s="2795"/>
      <c r="C19" s="2795"/>
      <c r="D19" s="2795"/>
      <c r="E19" s="2795"/>
      <c r="F19" s="2796"/>
      <c r="G19" s="1744"/>
      <c r="H19" s="1744"/>
      <c r="I19" s="1859"/>
      <c r="J19" s="1859"/>
      <c r="K19" s="1860"/>
      <c r="L19" s="1860"/>
      <c r="M19" s="1860"/>
      <c r="N19" s="1860"/>
      <c r="O19" s="1860"/>
      <c r="P19" s="1860"/>
      <c r="Q19" s="1860"/>
      <c r="R19" s="1860"/>
      <c r="S19" s="1372"/>
      <c r="T19" s="1372"/>
      <c r="U19" s="1372"/>
      <c r="V19" s="1372"/>
      <c r="W19" s="1372"/>
      <c r="X19" s="1372"/>
    </row>
    <row r="20" spans="1:24" ht="15.75">
      <c r="A20" s="2797"/>
      <c r="B20" s="2798"/>
      <c r="C20" s="2798"/>
      <c r="D20" s="2798"/>
      <c r="E20" s="2798"/>
      <c r="F20" s="2799"/>
      <c r="G20" s="1744"/>
      <c r="H20" s="1744"/>
      <c r="I20" s="1859"/>
      <c r="J20" s="1859"/>
      <c r="K20" s="1860"/>
      <c r="L20" s="1860"/>
      <c r="M20" s="1860"/>
      <c r="N20" s="1860"/>
      <c r="O20" s="1860"/>
      <c r="P20" s="1860"/>
      <c r="Q20" s="1860"/>
      <c r="R20" s="1860"/>
      <c r="S20" s="1372"/>
      <c r="T20" s="1372"/>
      <c r="U20" s="1372"/>
      <c r="V20" s="1372"/>
      <c r="W20" s="1372"/>
      <c r="X20" s="1372"/>
    </row>
    <row r="21" spans="1:24" ht="15.75">
      <c r="A21" s="2797"/>
      <c r="B21" s="2798"/>
      <c r="C21" s="2798"/>
      <c r="D21" s="2798"/>
      <c r="E21" s="2798"/>
      <c r="F21" s="2799"/>
      <c r="G21" s="1744"/>
      <c r="H21" s="1744"/>
      <c r="I21" s="1859"/>
      <c r="J21" s="1859"/>
      <c r="K21" s="1860"/>
      <c r="L21" s="1860"/>
      <c r="M21" s="1860"/>
      <c r="N21" s="1860"/>
      <c r="O21" s="1860"/>
      <c r="P21" s="1860"/>
      <c r="Q21" s="1860"/>
      <c r="R21" s="1860"/>
      <c r="S21" s="1372"/>
      <c r="T21" s="1372"/>
      <c r="U21" s="1372"/>
      <c r="V21" s="1372"/>
      <c r="W21" s="1372"/>
      <c r="X21" s="1372"/>
    </row>
    <row r="22" spans="1:24" ht="15.75">
      <c r="A22" s="2797"/>
      <c r="B22" s="2798"/>
      <c r="C22" s="2798"/>
      <c r="D22" s="2798"/>
      <c r="E22" s="2798"/>
      <c r="F22" s="2799"/>
      <c r="G22" s="1744"/>
      <c r="H22" s="1744"/>
      <c r="I22" s="1859"/>
      <c r="J22" s="1859"/>
      <c r="K22" s="1860"/>
      <c r="L22" s="1860"/>
      <c r="M22" s="1860"/>
      <c r="N22" s="1860"/>
      <c r="O22" s="1860"/>
      <c r="P22" s="1860"/>
      <c r="Q22" s="1860"/>
      <c r="R22" s="1860"/>
      <c r="S22" s="1372"/>
      <c r="T22" s="1372"/>
      <c r="U22" s="1372"/>
      <c r="V22" s="1372"/>
      <c r="W22" s="1372"/>
      <c r="X22" s="1372"/>
    </row>
    <row r="23" spans="1:24" ht="15.75">
      <c r="A23" s="2797"/>
      <c r="B23" s="2798"/>
      <c r="C23" s="2798"/>
      <c r="D23" s="2798"/>
      <c r="E23" s="2798"/>
      <c r="F23" s="2799"/>
      <c r="G23" s="1744"/>
      <c r="H23" s="1744"/>
      <c r="I23" s="1859"/>
      <c r="J23" s="1859"/>
      <c r="K23" s="1860"/>
      <c r="L23" s="1860"/>
      <c r="M23" s="1860"/>
      <c r="N23" s="1860"/>
      <c r="O23" s="1860"/>
      <c r="P23" s="1860"/>
      <c r="Q23" s="1860"/>
      <c r="R23" s="1860"/>
      <c r="S23" s="1372"/>
      <c r="T23" s="1372"/>
      <c r="U23" s="1372"/>
      <c r="V23" s="1372"/>
      <c r="W23" s="1372"/>
      <c r="X23" s="1372"/>
    </row>
    <row r="24" spans="1:24" ht="15.75">
      <c r="A24" s="2797"/>
      <c r="B24" s="2798"/>
      <c r="C24" s="2798"/>
      <c r="D24" s="2798"/>
      <c r="E24" s="2798"/>
      <c r="F24" s="2799"/>
      <c r="G24" s="1744"/>
      <c r="H24" s="1744"/>
      <c r="I24" s="1859"/>
      <c r="J24" s="1859"/>
      <c r="K24" s="1860"/>
      <c r="L24" s="1860"/>
      <c r="M24" s="1860"/>
      <c r="N24" s="1860"/>
      <c r="O24" s="1860"/>
      <c r="P24" s="1860"/>
      <c r="Q24" s="1860"/>
      <c r="R24" s="1860"/>
      <c r="S24" s="1372"/>
      <c r="T24" s="1372"/>
      <c r="U24" s="1372"/>
      <c r="V24" s="1372"/>
      <c r="W24" s="1372"/>
      <c r="X24" s="1372"/>
    </row>
    <row r="25" spans="1:24" ht="15.75">
      <c r="A25" s="2797"/>
      <c r="B25" s="2798"/>
      <c r="C25" s="2798"/>
      <c r="D25" s="2798"/>
      <c r="E25" s="2798"/>
      <c r="F25" s="2799"/>
      <c r="G25" s="1744"/>
      <c r="H25" s="1744"/>
      <c r="I25" s="1859"/>
      <c r="J25" s="1859"/>
      <c r="K25" s="1860"/>
      <c r="L25" s="1860"/>
      <c r="M25" s="1860"/>
      <c r="N25" s="1860"/>
      <c r="O25" s="1860"/>
      <c r="P25" s="1860"/>
      <c r="Q25" s="1860"/>
      <c r="R25" s="1860"/>
      <c r="S25" s="1372"/>
      <c r="T25" s="1372"/>
      <c r="U25" s="1372"/>
      <c r="V25" s="1372"/>
      <c r="W25" s="1372"/>
      <c r="X25" s="1372"/>
    </row>
    <row r="26" spans="1:24" ht="15.75">
      <c r="A26" s="2800"/>
      <c r="B26" s="2801"/>
      <c r="C26" s="2801"/>
      <c r="D26" s="2801"/>
      <c r="E26" s="2801"/>
      <c r="F26" s="2802"/>
      <c r="G26" s="1744"/>
      <c r="H26" s="1744"/>
      <c r="I26" s="1859"/>
      <c r="J26" s="1859"/>
      <c r="K26" s="1860"/>
      <c r="L26" s="1860"/>
      <c r="M26" s="1860"/>
      <c r="N26" s="1860"/>
      <c r="O26" s="1860"/>
      <c r="P26" s="1860"/>
      <c r="Q26" s="1860"/>
      <c r="R26" s="1860"/>
      <c r="S26" s="1372"/>
      <c r="T26" s="1372"/>
      <c r="U26" s="1372"/>
      <c r="V26" s="1372"/>
      <c r="W26" s="1372"/>
      <c r="X26" s="1372"/>
    </row>
    <row r="27" spans="1:24" ht="15.75">
      <c r="A27" s="1372"/>
      <c r="B27" s="1861"/>
      <c r="C27" s="1861"/>
      <c r="D27" s="1861"/>
      <c r="E27" s="1861"/>
      <c r="F27" s="1861"/>
      <c r="G27" s="1861"/>
      <c r="H27" s="1861"/>
      <c r="I27" s="1861"/>
      <c r="J27" s="1861"/>
      <c r="K27" s="1861"/>
      <c r="L27" s="1861"/>
      <c r="M27" s="1861"/>
      <c r="N27" s="1861"/>
      <c r="O27" s="1861"/>
      <c r="P27" s="1861"/>
      <c r="Q27" s="1861"/>
      <c r="R27" s="1372"/>
      <c r="S27" s="1372"/>
      <c r="T27" s="1372"/>
      <c r="U27" s="1372"/>
      <c r="V27" s="1372"/>
      <c r="W27" s="1372"/>
      <c r="X27" s="1372"/>
    </row>
    <row r="28" spans="1:24" ht="15.75">
      <c r="A28" s="1372"/>
      <c r="B28" s="1861"/>
      <c r="C28" s="1861"/>
      <c r="D28" s="1861"/>
      <c r="E28" s="1861"/>
      <c r="F28" s="1861"/>
      <c r="G28" s="1861"/>
      <c r="H28" s="1861"/>
      <c r="I28" s="1861"/>
      <c r="J28" s="1861"/>
      <c r="K28" s="1861"/>
      <c r="L28" s="1861"/>
      <c r="M28" s="1861"/>
      <c r="N28" s="1861"/>
      <c r="O28" s="1861"/>
      <c r="P28" s="1861"/>
      <c r="Q28" s="1861"/>
      <c r="R28" s="1372"/>
      <c r="S28" s="1372"/>
      <c r="T28" s="1372"/>
      <c r="U28" s="1372"/>
      <c r="V28" s="1372"/>
      <c r="W28" s="1372"/>
      <c r="X28" s="1372"/>
    </row>
    <row r="29" spans="1:24" ht="15.75">
      <c r="A29" s="1372"/>
      <c r="B29" s="2765" t="s">
        <v>121</v>
      </c>
      <c r="C29" s="2765"/>
      <c r="D29" s="2765"/>
      <c r="E29" s="1862"/>
      <c r="F29" s="1862"/>
      <c r="G29" s="1862"/>
      <c r="H29" s="1862"/>
      <c r="I29" s="1862"/>
      <c r="J29" s="1861"/>
      <c r="K29" s="1372"/>
      <c r="L29" s="1863"/>
      <c r="M29" s="1863"/>
      <c r="N29" s="1864"/>
      <c r="O29" s="1864"/>
      <c r="P29" s="1861"/>
      <c r="Q29" s="1861"/>
      <c r="R29" s="1372"/>
      <c r="S29" s="1372"/>
      <c r="T29" s="1372"/>
      <c r="U29" s="1372"/>
      <c r="V29" s="1372"/>
      <c r="W29" s="1372"/>
      <c r="X29" s="1372"/>
    </row>
    <row r="30" spans="1:24" ht="15.75">
      <c r="A30" s="1372"/>
      <c r="B30" s="1636"/>
      <c r="C30" s="1636"/>
      <c r="D30" s="1372"/>
      <c r="E30" s="1372"/>
      <c r="F30" s="1372"/>
      <c r="G30" s="1372"/>
      <c r="H30" s="1372"/>
      <c r="I30" s="1372"/>
      <c r="J30" s="1372"/>
      <c r="K30" s="1372"/>
      <c r="L30" s="2854" t="s">
        <v>178</v>
      </c>
      <c r="M30" s="2854"/>
      <c r="N30" s="1500"/>
      <c r="O30" s="1372"/>
      <c r="P30" s="1372"/>
      <c r="Q30" s="1372"/>
      <c r="R30" s="1372"/>
      <c r="S30" s="1372"/>
      <c r="T30" s="1372"/>
      <c r="U30" s="1372"/>
      <c r="V30" s="1372"/>
      <c r="W30" s="1372"/>
      <c r="X30" s="1372"/>
    </row>
    <row r="31" spans="1:24" ht="15.75">
      <c r="A31" s="1372"/>
      <c r="B31" s="1372"/>
      <c r="C31" s="1372"/>
      <c r="D31" s="1372"/>
      <c r="E31" s="1372"/>
      <c r="F31" s="1372"/>
      <c r="G31" s="1372"/>
      <c r="H31" s="1372"/>
      <c r="I31" s="1372"/>
      <c r="J31" s="1372"/>
      <c r="K31" s="1372"/>
      <c r="L31" s="1372"/>
      <c r="M31" s="1372"/>
      <c r="N31" s="1372"/>
      <c r="O31" s="1372"/>
      <c r="P31" s="1372"/>
      <c r="Q31" s="1372"/>
      <c r="R31" s="1372"/>
      <c r="S31" s="1372"/>
      <c r="T31" s="1372"/>
      <c r="U31" s="1372"/>
      <c r="V31" s="1372"/>
      <c r="W31" s="1372"/>
      <c r="X31" s="1372"/>
    </row>
    <row r="32" spans="1:24" ht="15.75">
      <c r="A32" s="1372"/>
      <c r="B32" s="1372"/>
      <c r="C32" s="1372"/>
      <c r="D32" s="1372"/>
      <c r="E32" s="1372"/>
      <c r="F32" s="1372"/>
      <c r="G32" s="1372"/>
      <c r="H32" s="1372"/>
      <c r="I32" s="1372"/>
      <c r="J32" s="1372"/>
      <c r="K32" s="1372"/>
      <c r="L32" s="1372"/>
      <c r="M32" s="1372"/>
      <c r="N32" s="1372"/>
      <c r="O32" s="1372"/>
      <c r="P32" s="1372"/>
      <c r="Q32" s="1372"/>
      <c r="R32" s="1372"/>
      <c r="S32" s="1372"/>
      <c r="T32" s="1372"/>
      <c r="U32" s="1372"/>
      <c r="V32" s="1372"/>
      <c r="W32" s="1372"/>
      <c r="X32" s="1372"/>
    </row>
  </sheetData>
  <sheetProtection/>
  <mergeCells count="40">
    <mergeCell ref="U5:U6"/>
    <mergeCell ref="V5:V6"/>
    <mergeCell ref="W5:W6"/>
    <mergeCell ref="X5:X6"/>
    <mergeCell ref="O5:O6"/>
    <mergeCell ref="P5:P6"/>
    <mergeCell ref="Q5:Q6"/>
    <mergeCell ref="R5:R6"/>
    <mergeCell ref="S5:S6"/>
    <mergeCell ref="T5:T6"/>
    <mergeCell ref="A19:F26"/>
    <mergeCell ref="R4:W4"/>
    <mergeCell ref="R13:S13"/>
    <mergeCell ref="B29:D29"/>
    <mergeCell ref="D4:H4"/>
    <mergeCell ref="B4:B6"/>
    <mergeCell ref="A4:A6"/>
    <mergeCell ref="D5:D6"/>
    <mergeCell ref="E5:E6"/>
    <mergeCell ref="F5:H5"/>
    <mergeCell ref="I8:J8"/>
    <mergeCell ref="I9:J9"/>
    <mergeCell ref="I10:J10"/>
    <mergeCell ref="I11:J11"/>
    <mergeCell ref="I12:J12"/>
    <mergeCell ref="L30:M30"/>
    <mergeCell ref="I13:J13"/>
    <mergeCell ref="K13:L13"/>
    <mergeCell ref="I14:J14"/>
    <mergeCell ref="I15:J15"/>
    <mergeCell ref="A1:X1"/>
    <mergeCell ref="A2:X2"/>
    <mergeCell ref="I7:J7"/>
    <mergeCell ref="I4:J5"/>
    <mergeCell ref="K4:P4"/>
    <mergeCell ref="C4:C5"/>
    <mergeCell ref="K5:K6"/>
    <mergeCell ref="L5:L6"/>
    <mergeCell ref="M5:M6"/>
    <mergeCell ref="N5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13">
    <tabColor rgb="FFCCECFF"/>
    <pageSetUpPr fitToPage="1"/>
  </sheetPr>
  <dimension ref="A1:M28"/>
  <sheetViews>
    <sheetView showGridLines="0" view="pageBreakPreview" zoomScale="85" zoomScaleNormal="75" zoomScaleSheetLayoutView="85" zoomScalePageLayoutView="0" workbookViewId="0" topLeftCell="A1">
      <selection activeCell="Y14" sqref="Y14"/>
    </sheetView>
  </sheetViews>
  <sheetFormatPr defaultColWidth="9.140625" defaultRowHeight="12.75"/>
  <cols>
    <col min="1" max="1" width="6.7109375" style="1" customWidth="1"/>
    <col min="2" max="2" width="40.00390625" style="1" customWidth="1"/>
    <col min="3" max="3" width="15.28125" style="1" customWidth="1"/>
    <col min="4" max="4" width="14.7109375" style="1" bestFit="1" customWidth="1"/>
    <col min="5" max="5" width="17.00390625" style="1" customWidth="1"/>
    <col min="6" max="6" width="15.7109375" style="1" customWidth="1"/>
    <col min="7" max="7" width="19.00390625" style="1" customWidth="1"/>
    <col min="8" max="8" width="12.7109375" style="1" customWidth="1"/>
    <col min="9" max="9" width="16.57421875" style="1" customWidth="1"/>
    <col min="10" max="10" width="16.28125" style="1" customWidth="1"/>
    <col min="11" max="11" width="15.28125" style="1" hidden="1" customWidth="1"/>
    <col min="12" max="12" width="20.28125" style="1" hidden="1" customWidth="1"/>
    <col min="13" max="13" width="20.57421875" style="1" hidden="1" customWidth="1"/>
    <col min="14" max="14" width="5.8515625" style="1" customWidth="1"/>
    <col min="15" max="16384" width="9.140625" style="1" customWidth="1"/>
  </cols>
  <sheetData>
    <row r="1" spans="1:13" ht="18">
      <c r="A1" s="2530">
        <f>Анкета!A5</f>
        <v>0</v>
      </c>
      <c r="B1" s="2530"/>
      <c r="C1" s="2530"/>
      <c r="D1" s="2530"/>
      <c r="E1" s="2530"/>
      <c r="F1" s="2530"/>
      <c r="G1" s="2530"/>
      <c r="H1" s="2530"/>
      <c r="I1" s="2530"/>
      <c r="J1" s="2530"/>
      <c r="K1" s="2530"/>
      <c r="L1" s="2530"/>
      <c r="M1" s="2530"/>
    </row>
    <row r="2" spans="1:13" ht="26.25" customHeight="1" thickBot="1">
      <c r="A2" s="2837" t="s">
        <v>32</v>
      </c>
      <c r="B2" s="2837"/>
      <c r="C2" s="2837"/>
      <c r="D2" s="2837"/>
      <c r="E2" s="2837"/>
      <c r="F2" s="2837"/>
      <c r="G2" s="2837"/>
      <c r="H2" s="2837"/>
      <c r="I2" s="2837"/>
      <c r="J2" s="2837"/>
      <c r="K2" s="2837"/>
      <c r="L2" s="2837"/>
      <c r="M2" s="2837"/>
    </row>
    <row r="3" spans="1:13" ht="15" customHeight="1">
      <c r="A3" s="2878" t="s">
        <v>22</v>
      </c>
      <c r="B3" s="2880" t="s">
        <v>23</v>
      </c>
      <c r="C3" s="2883" t="s">
        <v>24</v>
      </c>
      <c r="D3" s="2719" t="s">
        <v>140</v>
      </c>
      <c r="E3" s="2720"/>
      <c r="F3" s="2721"/>
      <c r="G3" s="2809" t="s">
        <v>820</v>
      </c>
      <c r="H3" s="2723" t="s">
        <v>837</v>
      </c>
      <c r="I3" s="2724"/>
      <c r="J3" s="2725"/>
      <c r="K3" s="2863" t="s">
        <v>838</v>
      </c>
      <c r="L3" s="2864"/>
      <c r="M3" s="2864"/>
    </row>
    <row r="4" spans="1:13" ht="20.25" customHeight="1" thickBot="1">
      <c r="A4" s="2879"/>
      <c r="B4" s="2881"/>
      <c r="C4" s="2884"/>
      <c r="D4" s="2100">
        <v>2021</v>
      </c>
      <c r="E4" s="2096">
        <v>2022</v>
      </c>
      <c r="F4" s="2098">
        <v>2023</v>
      </c>
      <c r="G4" s="2882"/>
      <c r="H4" s="1865" t="s">
        <v>25</v>
      </c>
      <c r="I4" s="1866" t="s">
        <v>740</v>
      </c>
      <c r="J4" s="1867" t="s">
        <v>741</v>
      </c>
      <c r="K4" s="2085" t="s">
        <v>25</v>
      </c>
      <c r="L4" s="2085" t="s">
        <v>740</v>
      </c>
      <c r="M4" s="2085" t="s">
        <v>741</v>
      </c>
    </row>
    <row r="5" spans="1:13" s="2" customFormat="1" ht="19.5" customHeight="1">
      <c r="A5" s="1868" t="s">
        <v>45</v>
      </c>
      <c r="B5" s="1869" t="s">
        <v>32</v>
      </c>
      <c r="C5" s="1870" t="s">
        <v>504</v>
      </c>
      <c r="D5" s="1871">
        <f aca="true" t="shared" si="0" ref="D5:J5">D8+D11</f>
        <v>0</v>
      </c>
      <c r="E5" s="1872">
        <f t="shared" si="0"/>
        <v>0</v>
      </c>
      <c r="F5" s="1873">
        <f t="shared" si="0"/>
        <v>0</v>
      </c>
      <c r="G5" s="1874">
        <f t="shared" si="0"/>
        <v>0</v>
      </c>
      <c r="H5" s="1875">
        <f t="shared" si="0"/>
        <v>0</v>
      </c>
      <c r="I5" s="1876">
        <f t="shared" si="0"/>
        <v>0</v>
      </c>
      <c r="J5" s="1877">
        <f t="shared" si="0"/>
        <v>0</v>
      </c>
      <c r="K5" s="1878">
        <f aca="true" t="shared" si="1" ref="K5:M6">K8+K11</f>
        <v>0</v>
      </c>
      <c r="L5" s="1879">
        <f t="shared" si="1"/>
        <v>0</v>
      </c>
      <c r="M5" s="1880">
        <f t="shared" si="1"/>
        <v>0</v>
      </c>
    </row>
    <row r="6" spans="1:13" s="2" customFormat="1" ht="19.5" customHeight="1">
      <c r="A6" s="1881"/>
      <c r="B6" s="1882" t="s">
        <v>161</v>
      </c>
      <c r="C6" s="1883" t="s">
        <v>28</v>
      </c>
      <c r="D6" s="1884">
        <f>D9+D12</f>
        <v>0</v>
      </c>
      <c r="E6" s="1885">
        <f aca="true" t="shared" si="2" ref="E6:J6">E9+E12</f>
        <v>0</v>
      </c>
      <c r="F6" s="1886">
        <f t="shared" si="2"/>
        <v>0</v>
      </c>
      <c r="G6" s="1887">
        <f t="shared" si="2"/>
        <v>0</v>
      </c>
      <c r="H6" s="1888">
        <f t="shared" si="2"/>
        <v>0</v>
      </c>
      <c r="I6" s="1889">
        <f>I9+I12</f>
        <v>0</v>
      </c>
      <c r="J6" s="1890">
        <f t="shared" si="2"/>
        <v>0</v>
      </c>
      <c r="K6" s="1891">
        <f t="shared" si="1"/>
        <v>0</v>
      </c>
      <c r="L6" s="1892">
        <f t="shared" si="1"/>
        <v>0</v>
      </c>
      <c r="M6" s="1737">
        <f t="shared" si="1"/>
        <v>0</v>
      </c>
    </row>
    <row r="7" spans="1:13" s="2" customFormat="1" ht="19.5" customHeight="1">
      <c r="A7" s="1881"/>
      <c r="B7" s="1882" t="s">
        <v>139</v>
      </c>
      <c r="C7" s="1883" t="s">
        <v>74</v>
      </c>
      <c r="D7" s="1893" t="e">
        <f>ROUND(D5/D6*1000,2)</f>
        <v>#DIV/0!</v>
      </c>
      <c r="E7" s="1885" t="e">
        <f aca="true" t="shared" si="3" ref="E7:J7">ROUND(E5/E6*1000,2)</f>
        <v>#DIV/0!</v>
      </c>
      <c r="F7" s="1886" t="e">
        <f t="shared" si="3"/>
        <v>#DIV/0!</v>
      </c>
      <c r="G7" s="1894" t="e">
        <f t="shared" si="3"/>
        <v>#DIV/0!</v>
      </c>
      <c r="H7" s="1520" t="e">
        <f t="shared" si="3"/>
        <v>#DIV/0!</v>
      </c>
      <c r="I7" s="1521" t="e">
        <f>ROUND(I5/I6*1000,2)</f>
        <v>#DIV/0!</v>
      </c>
      <c r="J7" s="1522" t="e">
        <f t="shared" si="3"/>
        <v>#DIV/0!</v>
      </c>
      <c r="K7" s="1891" t="e">
        <f>ROUND(K5/K6*1000,2)</f>
        <v>#DIV/0!</v>
      </c>
      <c r="L7" s="1892" t="e">
        <f>ROUND(L5/L6*1000,2)</f>
        <v>#DIV/0!</v>
      </c>
      <c r="M7" s="1737" t="e">
        <f>ROUND(M5/M6*1000,2)</f>
        <v>#DIV/0!</v>
      </c>
    </row>
    <row r="8" spans="1:13" s="2" customFormat="1" ht="19.5" customHeight="1">
      <c r="A8" s="1895" t="s">
        <v>67</v>
      </c>
      <c r="B8" s="1896" t="s">
        <v>516</v>
      </c>
      <c r="C8" s="1897" t="s">
        <v>504</v>
      </c>
      <c r="D8" s="1898">
        <f>D9*D10/1000</f>
        <v>0</v>
      </c>
      <c r="E8" s="1899">
        <f>E9*E10/1000</f>
        <v>0</v>
      </c>
      <c r="F8" s="1900">
        <f>F9*F10/1000</f>
        <v>0</v>
      </c>
      <c r="G8" s="1901">
        <f>G9*G10/1000</f>
        <v>0</v>
      </c>
      <c r="H8" s="1524">
        <f>I8+J8</f>
        <v>0</v>
      </c>
      <c r="I8" s="1525">
        <f>I9*I10/1000</f>
        <v>0</v>
      </c>
      <c r="J8" s="1526">
        <f>J9*J10/1000</f>
        <v>0</v>
      </c>
      <c r="K8" s="1902">
        <f>L8+M8</f>
        <v>0</v>
      </c>
      <c r="L8" s="1903">
        <f>L9*L10/1000</f>
        <v>0</v>
      </c>
      <c r="M8" s="1904">
        <f>M9*M10/1000</f>
        <v>0</v>
      </c>
    </row>
    <row r="9" spans="1:13" s="2" customFormat="1" ht="19.5" customHeight="1">
      <c r="A9" s="1895"/>
      <c r="B9" s="1882" t="s">
        <v>161</v>
      </c>
      <c r="C9" s="1883" t="s">
        <v>28</v>
      </c>
      <c r="D9" s="1884"/>
      <c r="E9" s="1885"/>
      <c r="F9" s="1886"/>
      <c r="G9" s="1887"/>
      <c r="H9" s="1520">
        <f>I9+J9</f>
        <v>0</v>
      </c>
      <c r="I9" s="1889"/>
      <c r="J9" s="1890"/>
      <c r="K9" s="1891">
        <f>L9+M9</f>
        <v>0</v>
      </c>
      <c r="L9" s="1892"/>
      <c r="M9" s="1737"/>
    </row>
    <row r="10" spans="1:13" s="2" customFormat="1" ht="19.5" customHeight="1">
      <c r="A10" s="1905"/>
      <c r="B10" s="1882" t="s">
        <v>139</v>
      </c>
      <c r="C10" s="1883" t="s">
        <v>74</v>
      </c>
      <c r="D10" s="1884"/>
      <c r="E10" s="1885"/>
      <c r="F10" s="1886"/>
      <c r="G10" s="1887"/>
      <c r="H10" s="1520" t="e">
        <f>ROUND(H8/H9*1000,2)</f>
        <v>#DIV/0!</v>
      </c>
      <c r="I10" s="1889"/>
      <c r="J10" s="1890"/>
      <c r="K10" s="1891" t="e">
        <f>ROUND(K8/K9*1000,2)</f>
        <v>#DIV/0!</v>
      </c>
      <c r="L10" s="1892"/>
      <c r="M10" s="1737"/>
    </row>
    <row r="11" spans="1:13" s="2" customFormat="1" ht="19.5" customHeight="1">
      <c r="A11" s="1905" t="s">
        <v>68</v>
      </c>
      <c r="B11" s="1896" t="s">
        <v>517</v>
      </c>
      <c r="C11" s="1897" t="s">
        <v>504</v>
      </c>
      <c r="D11" s="1898">
        <f>D12*D13/1000</f>
        <v>0</v>
      </c>
      <c r="E11" s="1899">
        <f>E12*E13/1000</f>
        <v>0</v>
      </c>
      <c r="F11" s="1900">
        <f>F12*F13/1000</f>
        <v>0</v>
      </c>
      <c r="G11" s="1901">
        <f>G12*G13/1000</f>
        <v>0</v>
      </c>
      <c r="H11" s="1524">
        <f>I11+J11</f>
        <v>0</v>
      </c>
      <c r="I11" s="1525">
        <f>I12*I13/1000</f>
        <v>0</v>
      </c>
      <c r="J11" s="1526">
        <f>J12*J13/1000</f>
        <v>0</v>
      </c>
      <c r="K11" s="1891">
        <f>L11+M11</f>
        <v>0</v>
      </c>
      <c r="L11" s="1892">
        <f>L12*L13/1000</f>
        <v>0</v>
      </c>
      <c r="M11" s="1737">
        <f>M12*M13/1000</f>
        <v>0</v>
      </c>
    </row>
    <row r="12" spans="1:13" s="2" customFormat="1" ht="19.5" customHeight="1">
      <c r="A12" s="1881"/>
      <c r="B12" s="1882" t="s">
        <v>161</v>
      </c>
      <c r="C12" s="1883" t="s">
        <v>28</v>
      </c>
      <c r="D12" s="1884"/>
      <c r="E12" s="1885"/>
      <c r="F12" s="1886"/>
      <c r="G12" s="1887"/>
      <c r="H12" s="1520">
        <f>I12+J12</f>
        <v>0</v>
      </c>
      <c r="I12" s="1889"/>
      <c r="J12" s="1890"/>
      <c r="K12" s="1891">
        <f>L12+M12</f>
        <v>0</v>
      </c>
      <c r="L12" s="1892"/>
      <c r="M12" s="1737"/>
    </row>
    <row r="13" spans="1:13" s="2" customFormat="1" ht="19.5" customHeight="1" thickBot="1">
      <c r="A13" s="1906"/>
      <c r="B13" s="1907" t="s">
        <v>139</v>
      </c>
      <c r="C13" s="1908" t="s">
        <v>74</v>
      </c>
      <c r="D13" s="1909"/>
      <c r="E13" s="1910"/>
      <c r="F13" s="1911"/>
      <c r="G13" s="1912"/>
      <c r="H13" s="1913" t="e">
        <f>ROUND(H11/H12*1000,2)</f>
        <v>#DIV/0!</v>
      </c>
      <c r="I13" s="1914"/>
      <c r="J13" s="1915"/>
      <c r="K13" s="1544" t="e">
        <f>ROUND(K11/K12*1000,2)</f>
        <v>#DIV/0!</v>
      </c>
      <c r="L13" s="1542"/>
      <c r="M13" s="1543"/>
    </row>
    <row r="14" spans="1:13" s="255" customFormat="1" ht="15.75" customHeight="1">
      <c r="A14" s="1916"/>
      <c r="B14" s="1917"/>
      <c r="C14" s="1918"/>
      <c r="D14" s="1919"/>
      <c r="E14" s="1635"/>
      <c r="F14" s="1635"/>
      <c r="G14" s="1920"/>
      <c r="H14" s="1921"/>
      <c r="I14" s="1921"/>
      <c r="J14" s="1921"/>
      <c r="K14" s="1921"/>
      <c r="L14" s="1921"/>
      <c r="M14" s="1921"/>
    </row>
    <row r="15" spans="1:13" s="255" customFormat="1" ht="38.25" customHeight="1" thickBot="1">
      <c r="A15" s="2877" t="s">
        <v>388</v>
      </c>
      <c r="B15" s="2877"/>
      <c r="C15" s="2877"/>
      <c r="D15" s="1500"/>
      <c r="E15" s="1500"/>
      <c r="F15" s="1635"/>
      <c r="G15" s="1920"/>
      <c r="H15" s="1921"/>
      <c r="I15" s="1921"/>
      <c r="J15" s="1921"/>
      <c r="K15" s="1921"/>
      <c r="L15" s="1921"/>
      <c r="M15" s="1921"/>
    </row>
    <row r="16" spans="1:13" s="255" customFormat="1" ht="19.5" customHeight="1">
      <c r="A16" s="2822" t="s">
        <v>503</v>
      </c>
      <c r="B16" s="2823"/>
      <c r="C16" s="2823"/>
      <c r="D16" s="2823"/>
      <c r="E16" s="2824"/>
      <c r="F16" s="1500"/>
      <c r="G16" s="1500"/>
      <c r="H16" s="1500"/>
      <c r="I16" s="1500"/>
      <c r="J16" s="1500"/>
      <c r="K16" s="1921"/>
      <c r="L16" s="1921"/>
      <c r="M16" s="1921"/>
    </row>
    <row r="17" spans="1:13" ht="18" customHeight="1">
      <c r="A17" s="2825"/>
      <c r="B17" s="2798"/>
      <c r="C17" s="2798"/>
      <c r="D17" s="2798"/>
      <c r="E17" s="2826"/>
      <c r="F17" s="1500"/>
      <c r="G17" s="1500"/>
      <c r="H17" s="1500"/>
      <c r="I17" s="1500"/>
      <c r="J17" s="1500"/>
      <c r="K17" s="1500"/>
      <c r="L17" s="1500"/>
      <c r="M17" s="1500"/>
    </row>
    <row r="18" spans="1:13" s="2" customFormat="1" ht="18">
      <c r="A18" s="2825"/>
      <c r="B18" s="2798"/>
      <c r="C18" s="2798"/>
      <c r="D18" s="2798"/>
      <c r="E18" s="2826"/>
      <c r="F18" s="1500"/>
      <c r="G18" s="1500"/>
      <c r="H18" s="1500"/>
      <c r="I18" s="1500"/>
      <c r="J18" s="1500"/>
      <c r="K18" s="1508"/>
      <c r="L18" s="1508"/>
      <c r="M18" s="1508"/>
    </row>
    <row r="19" spans="1:13" ht="18">
      <c r="A19" s="2825"/>
      <c r="B19" s="2798"/>
      <c r="C19" s="2798"/>
      <c r="D19" s="2798"/>
      <c r="E19" s="2826"/>
      <c r="F19" s="1500"/>
      <c r="G19" s="1500"/>
      <c r="H19" s="1500"/>
      <c r="I19" s="1500"/>
      <c r="J19" s="1500"/>
      <c r="K19" s="1500"/>
      <c r="L19" s="1500"/>
      <c r="M19" s="1500"/>
    </row>
    <row r="20" spans="1:13" ht="18">
      <c r="A20" s="2825"/>
      <c r="B20" s="2798"/>
      <c r="C20" s="2798"/>
      <c r="D20" s="2798"/>
      <c r="E20" s="2826"/>
      <c r="F20" s="1858"/>
      <c r="G20" s="1858"/>
      <c r="H20" s="1500"/>
      <c r="I20" s="1500"/>
      <c r="J20" s="1500"/>
      <c r="K20" s="1500"/>
      <c r="L20" s="1500"/>
      <c r="M20" s="1500"/>
    </row>
    <row r="21" spans="1:13" ht="18">
      <c r="A21" s="2825"/>
      <c r="B21" s="2798"/>
      <c r="C21" s="2798"/>
      <c r="D21" s="2798"/>
      <c r="E21" s="2826"/>
      <c r="F21" s="1500"/>
      <c r="G21" s="1500"/>
      <c r="H21" s="1500"/>
      <c r="I21" s="1500"/>
      <c r="J21" s="1500"/>
      <c r="K21" s="1500"/>
      <c r="L21" s="1500"/>
      <c r="M21" s="1500"/>
    </row>
    <row r="22" spans="1:13" ht="18">
      <c r="A22" s="2825"/>
      <c r="B22" s="2798"/>
      <c r="C22" s="2798"/>
      <c r="D22" s="2798"/>
      <c r="E22" s="2826"/>
      <c r="F22" s="1500"/>
      <c r="G22" s="1500"/>
      <c r="H22" s="1500"/>
      <c r="I22" s="1500"/>
      <c r="J22" s="1500"/>
      <c r="K22" s="1500"/>
      <c r="L22" s="1500"/>
      <c r="M22" s="1500"/>
    </row>
    <row r="23" spans="1:13" ht="15.75" customHeight="1" thickBot="1">
      <c r="A23" s="2827"/>
      <c r="B23" s="2828"/>
      <c r="C23" s="2828"/>
      <c r="D23" s="2828"/>
      <c r="E23" s="2829"/>
      <c r="F23" s="1500"/>
      <c r="G23" s="1500"/>
      <c r="H23" s="1500"/>
      <c r="I23" s="1500"/>
      <c r="J23" s="1500"/>
      <c r="K23" s="1500"/>
      <c r="L23" s="1500"/>
      <c r="M23" s="1500"/>
    </row>
    <row r="24" spans="1:13" ht="18" hidden="1">
      <c r="A24" s="1916"/>
      <c r="B24" s="1917"/>
      <c r="C24" s="1918"/>
      <c r="D24" s="1919"/>
      <c r="E24" s="1635"/>
      <c r="F24" s="1500"/>
      <c r="G24" s="1500"/>
      <c r="H24" s="1500"/>
      <c r="I24" s="1500"/>
      <c r="J24" s="1500"/>
      <c r="K24" s="1500"/>
      <c r="L24" s="1500"/>
      <c r="M24" s="1500"/>
    </row>
    <row r="25" spans="1:13" ht="18">
      <c r="A25" s="1916"/>
      <c r="B25" s="1917"/>
      <c r="C25" s="1918"/>
      <c r="D25" s="1919"/>
      <c r="E25" s="1635"/>
      <c r="F25" s="1500"/>
      <c r="G25" s="1500"/>
      <c r="H25" s="1500"/>
      <c r="I25" s="1500"/>
      <c r="J25" s="1500"/>
      <c r="K25" s="1500"/>
      <c r="L25" s="1500"/>
      <c r="M25" s="1500"/>
    </row>
    <row r="26" spans="1:13" ht="18">
      <c r="A26" s="1635"/>
      <c r="B26" s="2765" t="s">
        <v>121</v>
      </c>
      <c r="C26" s="2765"/>
      <c r="D26" s="2765"/>
      <c r="E26" s="1862"/>
      <c r="F26" s="1862"/>
      <c r="G26" s="1862"/>
      <c r="H26" s="1861"/>
      <c r="I26" s="2722"/>
      <c r="J26" s="2722"/>
      <c r="K26" s="1500"/>
      <c r="L26" s="1500"/>
      <c r="M26" s="1500"/>
    </row>
    <row r="27" spans="1:13" ht="18">
      <c r="A27" s="1635"/>
      <c r="B27" s="1636"/>
      <c r="C27" s="1636"/>
      <c r="D27" s="1372"/>
      <c r="E27" s="1372"/>
      <c r="F27" s="1372"/>
      <c r="G27" s="1372"/>
      <c r="H27" s="1372"/>
      <c r="I27" s="1372"/>
      <c r="J27" s="1500" t="s">
        <v>178</v>
      </c>
      <c r="K27" s="1500"/>
      <c r="L27" s="1500"/>
      <c r="M27" s="1500"/>
    </row>
    <row r="28" spans="1:13" ht="18">
      <c r="A28" s="1500"/>
      <c r="B28" s="1500"/>
      <c r="C28" s="1500"/>
      <c r="D28" s="1922"/>
      <c r="E28" s="1922"/>
      <c r="F28" s="1922"/>
      <c r="G28" s="1922"/>
      <c r="H28" s="1922"/>
      <c r="I28" s="1922"/>
      <c r="J28" s="1922"/>
      <c r="K28" s="1500"/>
      <c r="L28" s="1500"/>
      <c r="M28" s="1500"/>
    </row>
    <row r="31" ht="9" customHeight="1"/>
  </sheetData>
  <sheetProtection insertRows="0" deleteRows="0"/>
  <mergeCells count="13">
    <mergeCell ref="A1:M1"/>
    <mergeCell ref="A2:M2"/>
    <mergeCell ref="H3:J3"/>
    <mergeCell ref="K3:M3"/>
    <mergeCell ref="G3:G4"/>
    <mergeCell ref="C3:C4"/>
    <mergeCell ref="A16:E23"/>
    <mergeCell ref="A15:C15"/>
    <mergeCell ref="B26:D26"/>
    <mergeCell ref="I26:J26"/>
    <mergeCell ref="D3:F3"/>
    <mergeCell ref="A3:A4"/>
    <mergeCell ref="B3:B4"/>
  </mergeCells>
  <printOptions/>
  <pageMargins left="0.7874015748031497" right="0.7874015748031497" top="1.3779527559055118" bottom="0.3937007874015748" header="0" footer="0"/>
  <pageSetup fitToHeight="1" fitToWidth="1" horizontalDpi="300" verticalDpi="3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14">
    <tabColor rgb="FFCCECFF"/>
    <pageSetUpPr fitToPage="1"/>
  </sheetPr>
  <dimension ref="A1:M28"/>
  <sheetViews>
    <sheetView showGridLines="0" view="pageBreakPreview" zoomScale="60" zoomScaleNormal="75" zoomScalePageLayoutView="0" workbookViewId="0" topLeftCell="A1">
      <selection activeCell="K4" sqref="K1:M16384"/>
    </sheetView>
  </sheetViews>
  <sheetFormatPr defaultColWidth="9.140625" defaultRowHeight="12.75"/>
  <cols>
    <col min="1" max="1" width="6.7109375" style="1" customWidth="1"/>
    <col min="2" max="2" width="40.00390625" style="1" customWidth="1"/>
    <col min="3" max="3" width="15.28125" style="1" customWidth="1"/>
    <col min="4" max="4" width="14.8515625" style="1" bestFit="1" customWidth="1"/>
    <col min="5" max="5" width="17.00390625" style="1" customWidth="1"/>
    <col min="6" max="6" width="15.7109375" style="1" customWidth="1"/>
    <col min="7" max="7" width="21.421875" style="1" customWidth="1"/>
    <col min="8" max="8" width="12.7109375" style="1" customWidth="1"/>
    <col min="9" max="9" width="17.421875" style="1" customWidth="1"/>
    <col min="10" max="10" width="18.00390625" style="1" customWidth="1"/>
    <col min="11" max="11" width="16.140625" style="1" hidden="1" customWidth="1"/>
    <col min="12" max="12" width="15.421875" style="1" hidden="1" customWidth="1"/>
    <col min="13" max="13" width="19.7109375" style="1" hidden="1" customWidth="1"/>
    <col min="14" max="16384" width="9.140625" style="1" customWidth="1"/>
  </cols>
  <sheetData>
    <row r="1" spans="1:13" ht="20.25">
      <c r="A1" s="2885">
        <f>Анкета!A5</f>
        <v>0</v>
      </c>
      <c r="B1" s="2885"/>
      <c r="C1" s="2885"/>
      <c r="D1" s="2885"/>
      <c r="E1" s="2885"/>
      <c r="F1" s="2885"/>
      <c r="G1" s="2885"/>
      <c r="H1" s="2885"/>
      <c r="I1" s="2885"/>
      <c r="J1" s="2885"/>
      <c r="K1" s="2885"/>
      <c r="L1" s="2885"/>
      <c r="M1" s="2885"/>
    </row>
    <row r="2" spans="1:13" ht="31.5" customHeight="1" thickBot="1">
      <c r="A2" s="2886" t="s">
        <v>367</v>
      </c>
      <c r="B2" s="2886"/>
      <c r="C2" s="2886"/>
      <c r="D2" s="2886"/>
      <c r="E2" s="2886"/>
      <c r="F2" s="2886"/>
      <c r="G2" s="2886"/>
      <c r="H2" s="2886"/>
      <c r="I2" s="2886"/>
      <c r="J2" s="2886"/>
      <c r="K2" s="2837"/>
      <c r="L2" s="2837"/>
      <c r="M2" s="2837"/>
    </row>
    <row r="3" spans="1:13" ht="18.75" customHeight="1">
      <c r="A3" s="2878" t="s">
        <v>22</v>
      </c>
      <c r="B3" s="2880" t="s">
        <v>23</v>
      </c>
      <c r="C3" s="2883" t="s">
        <v>24</v>
      </c>
      <c r="D3" s="2719" t="s">
        <v>140</v>
      </c>
      <c r="E3" s="2720"/>
      <c r="F3" s="2721"/>
      <c r="G3" s="2809" t="s">
        <v>820</v>
      </c>
      <c r="H3" s="2723" t="s">
        <v>837</v>
      </c>
      <c r="I3" s="2724"/>
      <c r="J3" s="2725"/>
      <c r="K3" s="2728" t="s">
        <v>838</v>
      </c>
      <c r="L3" s="2729"/>
      <c r="M3" s="2730"/>
    </row>
    <row r="4" spans="1:13" ht="18.75" thickBot="1">
      <c r="A4" s="2879"/>
      <c r="B4" s="2881"/>
      <c r="C4" s="2884"/>
      <c r="D4" s="2099">
        <v>2021</v>
      </c>
      <c r="E4" s="2095">
        <v>2022</v>
      </c>
      <c r="F4" s="2097">
        <v>2023</v>
      </c>
      <c r="G4" s="2882"/>
      <c r="H4" s="1865" t="s">
        <v>25</v>
      </c>
      <c r="I4" s="1866" t="s">
        <v>740</v>
      </c>
      <c r="J4" s="1867" t="s">
        <v>741</v>
      </c>
      <c r="K4" s="2090" t="s">
        <v>25</v>
      </c>
      <c r="L4" s="2091" t="s">
        <v>740</v>
      </c>
      <c r="M4" s="2092" t="s">
        <v>741</v>
      </c>
    </row>
    <row r="5" spans="1:13" s="2" customFormat="1" ht="19.5" customHeight="1">
      <c r="A5" s="1868" t="s">
        <v>45</v>
      </c>
      <c r="B5" s="1869" t="s">
        <v>367</v>
      </c>
      <c r="C5" s="1870" t="s">
        <v>504</v>
      </c>
      <c r="D5" s="1871">
        <f aca="true" t="shared" si="0" ref="D5:J5">D8+D11</f>
        <v>0</v>
      </c>
      <c r="E5" s="1872">
        <f t="shared" si="0"/>
        <v>0</v>
      </c>
      <c r="F5" s="1873">
        <f t="shared" si="0"/>
        <v>0</v>
      </c>
      <c r="G5" s="1874">
        <f t="shared" si="0"/>
        <v>0</v>
      </c>
      <c r="H5" s="1875">
        <f t="shared" si="0"/>
        <v>0</v>
      </c>
      <c r="I5" s="1876">
        <f t="shared" si="0"/>
        <v>0</v>
      </c>
      <c r="J5" s="1877">
        <f t="shared" si="0"/>
        <v>0</v>
      </c>
      <c r="K5" s="1923">
        <f aca="true" t="shared" si="1" ref="K5:M6">K8+K11</f>
        <v>0</v>
      </c>
      <c r="L5" s="1924">
        <f t="shared" si="1"/>
        <v>0</v>
      </c>
      <c r="M5" s="1925">
        <f t="shared" si="1"/>
        <v>0</v>
      </c>
    </row>
    <row r="6" spans="1:13" s="2" customFormat="1" ht="19.5" customHeight="1">
      <c r="A6" s="1881"/>
      <c r="B6" s="1882" t="s">
        <v>161</v>
      </c>
      <c r="C6" s="1883" t="s">
        <v>28</v>
      </c>
      <c r="D6" s="1884">
        <f>D9+D12</f>
        <v>0</v>
      </c>
      <c r="E6" s="1885">
        <f aca="true" t="shared" si="2" ref="E6:J6">E9+E12</f>
        <v>0</v>
      </c>
      <c r="F6" s="1886">
        <f t="shared" si="2"/>
        <v>0</v>
      </c>
      <c r="G6" s="1887">
        <f t="shared" si="2"/>
        <v>0</v>
      </c>
      <c r="H6" s="1888">
        <f t="shared" si="2"/>
        <v>0</v>
      </c>
      <c r="I6" s="1889">
        <f t="shared" si="2"/>
        <v>0</v>
      </c>
      <c r="J6" s="1890">
        <f t="shared" si="2"/>
        <v>0</v>
      </c>
      <c r="K6" s="1891">
        <f t="shared" si="1"/>
        <v>0</v>
      </c>
      <c r="L6" s="1892">
        <f t="shared" si="1"/>
        <v>0</v>
      </c>
      <c r="M6" s="1737">
        <f t="shared" si="1"/>
        <v>0</v>
      </c>
    </row>
    <row r="7" spans="1:13" s="2" customFormat="1" ht="19.5" customHeight="1">
      <c r="A7" s="1881"/>
      <c r="B7" s="1882" t="s">
        <v>139</v>
      </c>
      <c r="C7" s="1883" t="s">
        <v>74</v>
      </c>
      <c r="D7" s="1893" t="e">
        <f>ROUND(D5/D6*1000,2)</f>
        <v>#DIV/0!</v>
      </c>
      <c r="E7" s="1885" t="e">
        <f aca="true" t="shared" si="3" ref="E7:J7">ROUND(E5/E6*1000,2)</f>
        <v>#DIV/0!</v>
      </c>
      <c r="F7" s="1886" t="e">
        <f t="shared" si="3"/>
        <v>#DIV/0!</v>
      </c>
      <c r="G7" s="1894" t="e">
        <f t="shared" si="3"/>
        <v>#DIV/0!</v>
      </c>
      <c r="H7" s="1520" t="e">
        <f t="shared" si="3"/>
        <v>#DIV/0!</v>
      </c>
      <c r="I7" s="1521" t="e">
        <f t="shared" si="3"/>
        <v>#DIV/0!</v>
      </c>
      <c r="J7" s="1522" t="e">
        <f t="shared" si="3"/>
        <v>#DIV/0!</v>
      </c>
      <c r="K7" s="1891" t="e">
        <f>ROUND(K5/K6*1000,2)</f>
        <v>#DIV/0!</v>
      </c>
      <c r="L7" s="1892" t="e">
        <f>ROUND(L5/L6*1000,2)</f>
        <v>#DIV/0!</v>
      </c>
      <c r="M7" s="1737" t="e">
        <f>ROUND(M5/M6*1000,2)</f>
        <v>#DIV/0!</v>
      </c>
    </row>
    <row r="8" spans="1:13" s="2" customFormat="1" ht="19.5" customHeight="1">
      <c r="A8" s="1895" t="s">
        <v>67</v>
      </c>
      <c r="B8" s="1926" t="s">
        <v>516</v>
      </c>
      <c r="C8" s="1897" t="s">
        <v>504</v>
      </c>
      <c r="D8" s="1898">
        <f>D9*D10/1000</f>
        <v>0</v>
      </c>
      <c r="E8" s="1899">
        <f>E9*E10/1000</f>
        <v>0</v>
      </c>
      <c r="F8" s="1900">
        <f>F9*F10/1000</f>
        <v>0</v>
      </c>
      <c r="G8" s="1901">
        <f>G9*G10/1000</f>
        <v>0</v>
      </c>
      <c r="H8" s="1524">
        <f>I8+J8</f>
        <v>0</v>
      </c>
      <c r="I8" s="1525">
        <f>I9*I10/1000</f>
        <v>0</v>
      </c>
      <c r="J8" s="1526">
        <f>J9*J10/1000</f>
        <v>0</v>
      </c>
      <c r="K8" s="1891">
        <f>L8+M8</f>
        <v>0</v>
      </c>
      <c r="L8" s="1892">
        <f>L9*L10/1000</f>
        <v>0</v>
      </c>
      <c r="M8" s="1737">
        <f>M9*M10/1000</f>
        <v>0</v>
      </c>
    </row>
    <row r="9" spans="1:13" s="2" customFormat="1" ht="19.5" customHeight="1">
      <c r="A9" s="1895"/>
      <c r="B9" s="1882" t="s">
        <v>161</v>
      </c>
      <c r="C9" s="1883" t="s">
        <v>28</v>
      </c>
      <c r="D9" s="1884"/>
      <c r="E9" s="1885"/>
      <c r="F9" s="1886"/>
      <c r="G9" s="1887"/>
      <c r="H9" s="1520">
        <f>I9+J9</f>
        <v>0</v>
      </c>
      <c r="I9" s="1889"/>
      <c r="J9" s="1890"/>
      <c r="K9" s="1891">
        <f>L9+M9</f>
        <v>0</v>
      </c>
      <c r="L9" s="1892"/>
      <c r="M9" s="1737"/>
    </row>
    <row r="10" spans="1:13" s="2" customFormat="1" ht="19.5" customHeight="1">
      <c r="A10" s="1905"/>
      <c r="B10" s="1882" t="s">
        <v>139</v>
      </c>
      <c r="C10" s="1883" t="s">
        <v>74</v>
      </c>
      <c r="D10" s="1884"/>
      <c r="E10" s="1885"/>
      <c r="F10" s="1886"/>
      <c r="G10" s="1887"/>
      <c r="H10" s="1520" t="e">
        <f>ROUND(H8/H9*1000,2)</f>
        <v>#DIV/0!</v>
      </c>
      <c r="I10" s="1889"/>
      <c r="J10" s="1890"/>
      <c r="K10" s="1891" t="e">
        <f>ROUND(K8/K9*1000,2)</f>
        <v>#DIV/0!</v>
      </c>
      <c r="L10" s="1892"/>
      <c r="M10" s="1737"/>
    </row>
    <row r="11" spans="1:13" s="2" customFormat="1" ht="19.5" customHeight="1">
      <c r="A11" s="1905" t="s">
        <v>68</v>
      </c>
      <c r="B11" s="1926" t="s">
        <v>517</v>
      </c>
      <c r="C11" s="1897" t="s">
        <v>504</v>
      </c>
      <c r="D11" s="1898">
        <f>D12*D13/1000</f>
        <v>0</v>
      </c>
      <c r="E11" s="1899">
        <f>E12*E13/1000</f>
        <v>0</v>
      </c>
      <c r="F11" s="1900">
        <f>F12*F13/1000</f>
        <v>0</v>
      </c>
      <c r="G11" s="1901">
        <f>G12*G13/1000</f>
        <v>0</v>
      </c>
      <c r="H11" s="1524">
        <f>I11+J11</f>
        <v>0</v>
      </c>
      <c r="I11" s="1525">
        <f>I12*I13/1000</f>
        <v>0</v>
      </c>
      <c r="J11" s="1526">
        <f>J12*J13/1000</f>
        <v>0</v>
      </c>
      <c r="K11" s="1891">
        <f>L11+M11</f>
        <v>0</v>
      </c>
      <c r="L11" s="1892">
        <f>L12*L13/1000</f>
        <v>0</v>
      </c>
      <c r="M11" s="1737">
        <f>M12*M13/1000</f>
        <v>0</v>
      </c>
    </row>
    <row r="12" spans="1:13" s="2" customFormat="1" ht="19.5" customHeight="1">
      <c r="A12" s="1881"/>
      <c r="B12" s="1882" t="s">
        <v>161</v>
      </c>
      <c r="C12" s="1883" t="s">
        <v>28</v>
      </c>
      <c r="D12" s="1884"/>
      <c r="E12" s="1885"/>
      <c r="F12" s="1886"/>
      <c r="G12" s="1887"/>
      <c r="H12" s="1520">
        <f>I12+J12</f>
        <v>0</v>
      </c>
      <c r="I12" s="1889"/>
      <c r="J12" s="1890"/>
      <c r="K12" s="1891">
        <f>L12+M12</f>
        <v>0</v>
      </c>
      <c r="L12" s="1892"/>
      <c r="M12" s="1737"/>
    </row>
    <row r="13" spans="1:13" s="2" customFormat="1" ht="19.5" customHeight="1" thickBot="1">
      <c r="A13" s="1906"/>
      <c r="B13" s="1907" t="s">
        <v>139</v>
      </c>
      <c r="C13" s="1908" t="s">
        <v>74</v>
      </c>
      <c r="D13" s="1909"/>
      <c r="E13" s="1910"/>
      <c r="F13" s="1911"/>
      <c r="G13" s="1912"/>
      <c r="H13" s="1913" t="e">
        <f>ROUND(H11/H12*1000,2)</f>
        <v>#DIV/0!</v>
      </c>
      <c r="I13" s="1914"/>
      <c r="J13" s="1915"/>
      <c r="K13" s="1544" t="e">
        <f>ROUND(K11/K12*1000,2)</f>
        <v>#DIV/0!</v>
      </c>
      <c r="L13" s="1542"/>
      <c r="M13" s="1543"/>
    </row>
    <row r="14" spans="1:13" s="255" customFormat="1" ht="15.75" customHeight="1">
      <c r="A14" s="1916"/>
      <c r="B14" s="1917"/>
      <c r="C14" s="1918"/>
      <c r="D14" s="1919"/>
      <c r="E14" s="1635"/>
      <c r="F14" s="1635"/>
      <c r="G14" s="1920"/>
      <c r="H14" s="1921"/>
      <c r="I14" s="1921"/>
      <c r="J14" s="1921"/>
      <c r="K14" s="1921"/>
      <c r="L14" s="1921"/>
      <c r="M14" s="1921"/>
    </row>
    <row r="15" spans="1:13" s="255" customFormat="1" ht="38.25" customHeight="1" thickBot="1">
      <c r="A15" s="2877" t="s">
        <v>388</v>
      </c>
      <c r="B15" s="2877"/>
      <c r="C15" s="2877"/>
      <c r="D15" s="1500"/>
      <c r="E15" s="1500"/>
      <c r="F15" s="1635"/>
      <c r="G15" s="1920"/>
      <c r="H15" s="1921"/>
      <c r="I15" s="1921"/>
      <c r="J15" s="1921"/>
      <c r="K15" s="1921"/>
      <c r="L15" s="1921"/>
      <c r="M15" s="1921"/>
    </row>
    <row r="16" spans="1:13" s="255" customFormat="1" ht="19.5" customHeight="1">
      <c r="A16" s="2822" t="s">
        <v>503</v>
      </c>
      <c r="B16" s="2823"/>
      <c r="C16" s="2823"/>
      <c r="D16" s="2823"/>
      <c r="E16" s="2824"/>
      <c r="F16" s="1500"/>
      <c r="G16" s="1500"/>
      <c r="H16" s="1500"/>
      <c r="I16" s="1500"/>
      <c r="J16" s="1500"/>
      <c r="K16" s="1921"/>
      <c r="L16" s="1921"/>
      <c r="M16" s="1921"/>
    </row>
    <row r="17" spans="1:13" ht="18" customHeight="1">
      <c r="A17" s="2825"/>
      <c r="B17" s="2798"/>
      <c r="C17" s="2798"/>
      <c r="D17" s="2798"/>
      <c r="E17" s="2826"/>
      <c r="F17" s="1500"/>
      <c r="G17" s="1500"/>
      <c r="H17" s="1500"/>
      <c r="I17" s="1500"/>
      <c r="J17" s="1500"/>
      <c r="K17" s="1500"/>
      <c r="L17" s="1500"/>
      <c r="M17" s="1500"/>
    </row>
    <row r="18" spans="1:13" s="2" customFormat="1" ht="18">
      <c r="A18" s="2825"/>
      <c r="B18" s="2798"/>
      <c r="C18" s="2798"/>
      <c r="D18" s="2798"/>
      <c r="E18" s="2826"/>
      <c r="F18" s="1500"/>
      <c r="G18" s="1500"/>
      <c r="H18" s="1500"/>
      <c r="I18" s="1500"/>
      <c r="J18" s="1500"/>
      <c r="K18" s="1508"/>
      <c r="L18" s="1508"/>
      <c r="M18" s="1508"/>
    </row>
    <row r="19" spans="1:13" ht="18">
      <c r="A19" s="2825"/>
      <c r="B19" s="2798"/>
      <c r="C19" s="2798"/>
      <c r="D19" s="2798"/>
      <c r="E19" s="2826"/>
      <c r="F19" s="1500"/>
      <c r="G19" s="1500"/>
      <c r="H19" s="1500"/>
      <c r="I19" s="1500"/>
      <c r="J19" s="1500"/>
      <c r="K19" s="1500"/>
      <c r="L19" s="1500"/>
      <c r="M19" s="1500"/>
    </row>
    <row r="20" spans="1:13" ht="18">
      <c r="A20" s="2825"/>
      <c r="B20" s="2798"/>
      <c r="C20" s="2798"/>
      <c r="D20" s="2798"/>
      <c r="E20" s="2826"/>
      <c r="F20" s="1858"/>
      <c r="G20" s="1858"/>
      <c r="H20" s="1500"/>
      <c r="I20" s="1500"/>
      <c r="J20" s="1500"/>
      <c r="K20" s="1500"/>
      <c r="L20" s="1500"/>
      <c r="M20" s="1500"/>
    </row>
    <row r="21" spans="1:13" ht="18">
      <c r="A21" s="2825"/>
      <c r="B21" s="2798"/>
      <c r="C21" s="2798"/>
      <c r="D21" s="2798"/>
      <c r="E21" s="2826"/>
      <c r="F21" s="1500"/>
      <c r="G21" s="1500"/>
      <c r="H21" s="1500"/>
      <c r="I21" s="1500"/>
      <c r="J21" s="1500"/>
      <c r="K21" s="1500"/>
      <c r="L21" s="1500"/>
      <c r="M21" s="1500"/>
    </row>
    <row r="22" spans="1:13" ht="18">
      <c r="A22" s="2825"/>
      <c r="B22" s="2798"/>
      <c r="C22" s="2798"/>
      <c r="D22" s="2798"/>
      <c r="E22" s="2826"/>
      <c r="F22" s="1500"/>
      <c r="G22" s="1500"/>
      <c r="H22" s="1500"/>
      <c r="I22" s="1500"/>
      <c r="J22" s="1500"/>
      <c r="K22" s="1500"/>
      <c r="L22" s="1500"/>
      <c r="M22" s="1500"/>
    </row>
    <row r="23" spans="1:13" ht="18.75" thickBot="1">
      <c r="A23" s="2827"/>
      <c r="B23" s="2828"/>
      <c r="C23" s="2828"/>
      <c r="D23" s="2828"/>
      <c r="E23" s="2829"/>
      <c r="F23" s="1500"/>
      <c r="G23" s="1500"/>
      <c r="H23" s="1500"/>
      <c r="I23" s="1500"/>
      <c r="J23" s="1500"/>
      <c r="K23" s="1500"/>
      <c r="L23" s="1500"/>
      <c r="M23" s="1500"/>
    </row>
    <row r="24" spans="1:13" ht="18">
      <c r="A24" s="1916"/>
      <c r="B24" s="1917"/>
      <c r="C24" s="1918"/>
      <c r="D24" s="1919"/>
      <c r="E24" s="1635"/>
      <c r="F24" s="1500"/>
      <c r="G24" s="1500"/>
      <c r="H24" s="1500"/>
      <c r="I24" s="1500"/>
      <c r="J24" s="1500"/>
      <c r="K24" s="1500"/>
      <c r="L24" s="1500"/>
      <c r="M24" s="1500"/>
    </row>
    <row r="25" spans="1:13" ht="18">
      <c r="A25" s="1916"/>
      <c r="B25" s="1917"/>
      <c r="C25" s="1918"/>
      <c r="D25" s="1919"/>
      <c r="E25" s="1635"/>
      <c r="F25" s="1500"/>
      <c r="G25" s="1500"/>
      <c r="H25" s="1500"/>
      <c r="I25" s="1500"/>
      <c r="J25" s="1500"/>
      <c r="K25" s="1500"/>
      <c r="L25" s="1500"/>
      <c r="M25" s="1500"/>
    </row>
    <row r="26" spans="1:13" ht="18">
      <c r="A26" s="1635"/>
      <c r="B26" s="2765" t="s">
        <v>121</v>
      </c>
      <c r="C26" s="2765"/>
      <c r="D26" s="2765"/>
      <c r="E26" s="1862"/>
      <c r="F26" s="1862"/>
      <c r="G26" s="1862"/>
      <c r="H26" s="1861"/>
      <c r="I26" s="2722"/>
      <c r="J26" s="2722"/>
      <c r="K26" s="1500"/>
      <c r="L26" s="1500"/>
      <c r="M26" s="1500"/>
    </row>
    <row r="27" spans="1:13" ht="18">
      <c r="A27" s="1635"/>
      <c r="B27" s="1636"/>
      <c r="C27" s="1636"/>
      <c r="D27" s="1372"/>
      <c r="E27" s="1372"/>
      <c r="F27" s="1372"/>
      <c r="G27" s="1372"/>
      <c r="H27" s="1372"/>
      <c r="I27" s="1372"/>
      <c r="J27" s="1500" t="s">
        <v>178</v>
      </c>
      <c r="K27" s="1500"/>
      <c r="L27" s="1500"/>
      <c r="M27" s="1500"/>
    </row>
    <row r="28" spans="1:13" ht="18">
      <c r="A28" s="1500"/>
      <c r="B28" s="1500"/>
      <c r="C28" s="1500"/>
      <c r="D28" s="1500"/>
      <c r="E28" s="1500"/>
      <c r="F28" s="1500"/>
      <c r="G28" s="1500"/>
      <c r="H28" s="1500"/>
      <c r="I28" s="1500"/>
      <c r="J28" s="1500"/>
      <c r="K28" s="1500"/>
      <c r="L28" s="1500"/>
      <c r="M28" s="1500"/>
    </row>
  </sheetData>
  <sheetProtection insertRows="0" deleteRows="0"/>
  <mergeCells count="13">
    <mergeCell ref="A3:A4"/>
    <mergeCell ref="B3:B4"/>
    <mergeCell ref="C3:C4"/>
    <mergeCell ref="D3:F3"/>
    <mergeCell ref="G3:G4"/>
    <mergeCell ref="H3:J3"/>
    <mergeCell ref="A1:M1"/>
    <mergeCell ref="I26:J26"/>
    <mergeCell ref="A15:C15"/>
    <mergeCell ref="A16:E23"/>
    <mergeCell ref="B26:D26"/>
    <mergeCell ref="K3:M3"/>
    <mergeCell ref="A2:M2"/>
  </mergeCells>
  <printOptions/>
  <pageMargins left="0.7874015748031497" right="0.7874015748031497" top="1.3779527559055118" bottom="0.3937007874015748" header="0" footer="0"/>
  <pageSetup fitToHeight="1" fitToWidth="1" horizontalDpi="300" verticalDpi="300" orientation="landscape" paperSize="9" scale="7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19">
    <tabColor rgb="FF00FF00"/>
    <pageSetUpPr fitToPage="1"/>
  </sheetPr>
  <dimension ref="A1:L63"/>
  <sheetViews>
    <sheetView showGridLines="0" view="pageBreakPreview" zoomScale="85" zoomScaleNormal="75" zoomScaleSheetLayoutView="85" zoomScalePageLayoutView="0" workbookViewId="0" topLeftCell="A1">
      <selection activeCell="H6" sqref="H6"/>
    </sheetView>
  </sheetViews>
  <sheetFormatPr defaultColWidth="9.140625" defaultRowHeight="12.75"/>
  <cols>
    <col min="1" max="1" width="7.421875" style="1" customWidth="1"/>
    <col min="2" max="2" width="30.57421875" style="1" customWidth="1"/>
    <col min="3" max="3" width="15.00390625" style="1" customWidth="1"/>
    <col min="4" max="4" width="15.421875" style="1" customWidth="1"/>
    <col min="5" max="6" width="18.8515625" style="1" customWidth="1"/>
    <col min="7" max="8" width="12.7109375" style="1" customWidth="1"/>
    <col min="9" max="9" width="20.28125" style="1" customWidth="1"/>
    <col min="10" max="11" width="12.7109375" style="1" customWidth="1"/>
    <col min="12" max="12" width="16.140625" style="1" customWidth="1"/>
    <col min="13" max="13" width="9.140625" style="1" customWidth="1"/>
    <col min="14" max="14" width="19.28125" style="1" customWidth="1"/>
    <col min="15" max="16384" width="9.140625" style="1" customWidth="1"/>
  </cols>
  <sheetData>
    <row r="1" spans="1:12" ht="18">
      <c r="A1" s="2530">
        <f>Анкета!A5</f>
        <v>0</v>
      </c>
      <c r="B1" s="2530"/>
      <c r="C1" s="2530"/>
      <c r="D1" s="2530"/>
      <c r="E1" s="2530"/>
      <c r="F1" s="2530"/>
      <c r="G1" s="2530"/>
      <c r="H1" s="2530"/>
      <c r="I1" s="2530"/>
      <c r="J1" s="2530"/>
      <c r="K1" s="1927"/>
      <c r="L1" s="1927"/>
    </row>
    <row r="2" spans="1:12" ht="51.75" customHeight="1" thickBot="1">
      <c r="A2" s="2887" t="s">
        <v>368</v>
      </c>
      <c r="B2" s="2887"/>
      <c r="C2" s="2887"/>
      <c r="D2" s="2887"/>
      <c r="E2" s="2887"/>
      <c r="F2" s="2887"/>
      <c r="G2" s="2887"/>
      <c r="H2" s="2887"/>
      <c r="I2" s="2887"/>
      <c r="J2" s="2887"/>
      <c r="K2" s="1928"/>
      <c r="L2" s="1928"/>
    </row>
    <row r="3" spans="1:12" ht="41.25" customHeight="1">
      <c r="A3" s="2672" t="s">
        <v>22</v>
      </c>
      <c r="B3" s="2672" t="s">
        <v>23</v>
      </c>
      <c r="C3" s="2672" t="s">
        <v>24</v>
      </c>
      <c r="D3" s="2888" t="s">
        <v>820</v>
      </c>
      <c r="E3" s="2890" t="s">
        <v>837</v>
      </c>
      <c r="F3" s="2891"/>
      <c r="G3" s="2892"/>
      <c r="H3" s="2678" t="s">
        <v>838</v>
      </c>
      <c r="I3" s="2679"/>
      <c r="J3" s="2680"/>
      <c r="K3" s="1500"/>
      <c r="L3" s="1500"/>
    </row>
    <row r="4" spans="1:12" ht="32.25" thickBot="1">
      <c r="A4" s="2673"/>
      <c r="B4" s="2673"/>
      <c r="C4" s="2673"/>
      <c r="D4" s="2889"/>
      <c r="E4" s="1958" t="s">
        <v>25</v>
      </c>
      <c r="F4" s="1959" t="s">
        <v>695</v>
      </c>
      <c r="G4" s="1960" t="s">
        <v>696</v>
      </c>
      <c r="H4" s="2090" t="s">
        <v>25</v>
      </c>
      <c r="I4" s="2091" t="s">
        <v>695</v>
      </c>
      <c r="J4" s="2092" t="s">
        <v>696</v>
      </c>
      <c r="K4" s="1500"/>
      <c r="L4" s="1500"/>
    </row>
    <row r="5" spans="1:12" ht="18">
      <c r="A5" s="1929">
        <v>1</v>
      </c>
      <c r="B5" s="1930" t="s">
        <v>167</v>
      </c>
      <c r="C5" s="1931" t="s">
        <v>46</v>
      </c>
      <c r="D5" s="1932"/>
      <c r="E5" s="1933"/>
      <c r="F5" s="1934"/>
      <c r="G5" s="1935"/>
      <c r="H5" s="1936"/>
      <c r="I5" s="1937"/>
      <c r="J5" s="1938"/>
      <c r="K5" s="1500"/>
      <c r="L5" s="1500"/>
    </row>
    <row r="6" spans="1:12" ht="38.25" customHeight="1">
      <c r="A6" s="1941" t="s">
        <v>67</v>
      </c>
      <c r="B6" s="1942" t="s">
        <v>783</v>
      </c>
      <c r="C6" s="1939" t="s">
        <v>46</v>
      </c>
      <c r="D6" s="1943"/>
      <c r="E6" s="1944"/>
      <c r="F6" s="1945"/>
      <c r="G6" s="1946"/>
      <c r="H6" s="1947"/>
      <c r="I6" s="1948"/>
      <c r="J6" s="1940"/>
      <c r="K6" s="1500"/>
      <c r="L6" s="1500"/>
    </row>
    <row r="7" spans="1:12" ht="35.25" customHeight="1">
      <c r="A7" s="1941" t="s">
        <v>68</v>
      </c>
      <c r="B7" s="1942" t="s">
        <v>819</v>
      </c>
      <c r="C7" s="1939" t="s">
        <v>46</v>
      </c>
      <c r="D7" s="1943"/>
      <c r="E7" s="1944"/>
      <c r="F7" s="1945"/>
      <c r="G7" s="1946"/>
      <c r="H7" s="1947"/>
      <c r="I7" s="1948"/>
      <c r="J7" s="1940"/>
      <c r="K7" s="1500"/>
      <c r="L7" s="1500"/>
    </row>
    <row r="8" spans="1:12" ht="40.5" customHeight="1" thickBot="1">
      <c r="A8" s="1949" t="s">
        <v>69</v>
      </c>
      <c r="B8" s="1950" t="s">
        <v>878</v>
      </c>
      <c r="C8" s="1951" t="s">
        <v>46</v>
      </c>
      <c r="D8" s="1952"/>
      <c r="E8" s="1953"/>
      <c r="F8" s="1954"/>
      <c r="G8" s="1955"/>
      <c r="H8" s="1953"/>
      <c r="I8" s="1954"/>
      <c r="J8" s="1955"/>
      <c r="K8" s="1500"/>
      <c r="L8" s="1500"/>
    </row>
    <row r="9" spans="1:12" s="255" customFormat="1" ht="38.25" customHeight="1" thickBot="1">
      <c r="A9" s="2877" t="s">
        <v>388</v>
      </c>
      <c r="B9" s="2877"/>
      <c r="C9" s="2877"/>
      <c r="D9" s="1500"/>
      <c r="E9" s="1500"/>
      <c r="F9" s="1500"/>
      <c r="G9" s="1635"/>
      <c r="H9" s="1920"/>
      <c r="I9" s="1921"/>
      <c r="J9" s="1921"/>
      <c r="K9" s="1921"/>
      <c r="L9" s="1921"/>
    </row>
    <row r="10" spans="1:12" s="255" customFormat="1" ht="19.5" customHeight="1">
      <c r="A10" s="2822" t="s">
        <v>503</v>
      </c>
      <c r="B10" s="2823"/>
      <c r="C10" s="2823"/>
      <c r="D10" s="2823"/>
      <c r="E10" s="2824"/>
      <c r="F10" s="1744"/>
      <c r="G10" s="1500"/>
      <c r="H10" s="1500"/>
      <c r="I10" s="1500"/>
      <c r="J10" s="1500"/>
      <c r="K10" s="1500"/>
      <c r="L10" s="1921"/>
    </row>
    <row r="11" spans="1:12" ht="18" customHeight="1">
      <c r="A11" s="2825"/>
      <c r="B11" s="2798"/>
      <c r="C11" s="2798"/>
      <c r="D11" s="2798"/>
      <c r="E11" s="2826"/>
      <c r="F11" s="1744"/>
      <c r="G11" s="1500"/>
      <c r="H11" s="1500"/>
      <c r="I11" s="1500"/>
      <c r="J11" s="1500"/>
      <c r="K11" s="1500"/>
      <c r="L11" s="1500"/>
    </row>
    <row r="12" spans="1:12" s="2" customFormat="1" ht="18">
      <c r="A12" s="2825"/>
      <c r="B12" s="2798"/>
      <c r="C12" s="2798"/>
      <c r="D12" s="2798"/>
      <c r="E12" s="2826"/>
      <c r="F12" s="1744"/>
      <c r="G12" s="1500"/>
      <c r="H12" s="1500"/>
      <c r="I12" s="1500"/>
      <c r="J12" s="1500"/>
      <c r="K12" s="1500"/>
      <c r="L12" s="1508"/>
    </row>
    <row r="13" spans="1:12" ht="18">
      <c r="A13" s="2825"/>
      <c r="B13" s="2798"/>
      <c r="C13" s="2798"/>
      <c r="D13" s="2798"/>
      <c r="E13" s="2826"/>
      <c r="F13" s="1744"/>
      <c r="G13" s="1500"/>
      <c r="H13" s="1500"/>
      <c r="I13" s="1500"/>
      <c r="J13" s="1500"/>
      <c r="K13" s="1500"/>
      <c r="L13" s="1500"/>
    </row>
    <row r="14" spans="1:12" ht="18">
      <c r="A14" s="2825"/>
      <c r="B14" s="2798"/>
      <c r="C14" s="2798"/>
      <c r="D14" s="2798"/>
      <c r="E14" s="2826"/>
      <c r="F14" s="1744"/>
      <c r="G14" s="1858"/>
      <c r="H14" s="1858"/>
      <c r="I14" s="1500"/>
      <c r="J14" s="1500"/>
      <c r="K14" s="1500"/>
      <c r="L14" s="1500"/>
    </row>
    <row r="15" spans="1:12" ht="18">
      <c r="A15" s="2825"/>
      <c r="B15" s="2798"/>
      <c r="C15" s="2798"/>
      <c r="D15" s="2798"/>
      <c r="E15" s="2826"/>
      <c r="F15" s="1744"/>
      <c r="G15" s="1500"/>
      <c r="H15" s="1500"/>
      <c r="I15" s="1500"/>
      <c r="J15" s="1500"/>
      <c r="K15" s="1500"/>
      <c r="L15" s="1500"/>
    </row>
    <row r="16" spans="1:12" ht="18">
      <c r="A16" s="2825"/>
      <c r="B16" s="2798"/>
      <c r="C16" s="2798"/>
      <c r="D16" s="2798"/>
      <c r="E16" s="2826"/>
      <c r="F16" s="1744"/>
      <c r="G16" s="1500"/>
      <c r="H16" s="1500"/>
      <c r="I16" s="1500"/>
      <c r="J16" s="1500"/>
      <c r="K16" s="1500"/>
      <c r="L16" s="1500"/>
    </row>
    <row r="17" spans="1:12" ht="18.75" thickBot="1">
      <c r="A17" s="2827"/>
      <c r="B17" s="2828"/>
      <c r="C17" s="2828"/>
      <c r="D17" s="2828"/>
      <c r="E17" s="2829"/>
      <c r="F17" s="1744"/>
      <c r="G17" s="1500"/>
      <c r="H17" s="1500"/>
      <c r="I17" s="1500"/>
      <c r="J17" s="1500"/>
      <c r="K17" s="1500"/>
      <c r="L17" s="1500"/>
    </row>
    <row r="18" spans="1:12" ht="18">
      <c r="A18" s="1916"/>
      <c r="B18" s="1917"/>
      <c r="C18" s="1918"/>
      <c r="D18" s="1919"/>
      <c r="E18" s="1635"/>
      <c r="F18" s="1635"/>
      <c r="G18" s="1500"/>
      <c r="H18" s="1500"/>
      <c r="I18" s="1500"/>
      <c r="J18" s="1500"/>
      <c r="K18" s="1500"/>
      <c r="L18" s="1500"/>
    </row>
    <row r="19" spans="1:12" ht="18">
      <c r="A19" s="1916"/>
      <c r="B19" s="1917"/>
      <c r="C19" s="1918"/>
      <c r="D19" s="1919"/>
      <c r="E19" s="1635"/>
      <c r="F19" s="1635"/>
      <c r="G19" s="1500"/>
      <c r="H19" s="1500"/>
      <c r="I19" s="1500"/>
      <c r="J19" s="1500"/>
      <c r="K19" s="1500"/>
      <c r="L19" s="1500"/>
    </row>
    <row r="20" spans="1:12" ht="18" customHeight="1">
      <c r="A20" s="2912" t="s">
        <v>121</v>
      </c>
      <c r="B20" s="2912"/>
      <c r="C20" s="1956"/>
      <c r="D20" s="2665"/>
      <c r="E20" s="2665"/>
      <c r="F20" s="1957"/>
      <c r="G20" s="1862"/>
      <c r="H20" s="1957"/>
      <c r="I20" s="1957"/>
      <c r="J20" s="2904"/>
      <c r="K20" s="2904"/>
      <c r="L20" s="2904"/>
    </row>
    <row r="21" spans="1:12" ht="18">
      <c r="A21" s="1635"/>
      <c r="B21" s="1636"/>
      <c r="C21" s="1636"/>
      <c r="D21" s="1372"/>
      <c r="E21" s="1372"/>
      <c r="F21" s="1372"/>
      <c r="G21" s="1500" t="s">
        <v>178</v>
      </c>
      <c r="H21" s="1372"/>
      <c r="I21" s="1500"/>
      <c r="J21" s="1372"/>
      <c r="K21" s="1500"/>
      <c r="L21" s="1372"/>
    </row>
    <row r="22" spans="1:12" ht="18" customHeight="1">
      <c r="A22" s="1500"/>
      <c r="B22" s="1500"/>
      <c r="C22" s="1500"/>
      <c r="D22" s="1500"/>
      <c r="E22" s="1500"/>
      <c r="F22" s="1500"/>
      <c r="G22" s="1500"/>
      <c r="H22" s="1500"/>
      <c r="I22" s="1500"/>
      <c r="J22" s="1500"/>
      <c r="K22" s="1500"/>
      <c r="L22" s="1500"/>
    </row>
    <row r="23" spans="1:12" ht="18" hidden="1">
      <c r="A23" s="1500"/>
      <c r="B23" s="1500"/>
      <c r="C23" s="1500"/>
      <c r="D23" s="1500"/>
      <c r="E23" s="1500"/>
      <c r="F23" s="1500"/>
      <c r="G23" s="1500"/>
      <c r="H23" s="1500"/>
      <c r="I23" s="1500"/>
      <c r="J23" s="1500"/>
      <c r="K23" s="1500"/>
      <c r="L23" s="1500"/>
    </row>
    <row r="24" ht="18.75" hidden="1" thickBot="1"/>
    <row r="25" spans="2:12" ht="42" customHeight="1" hidden="1" thickBot="1">
      <c r="B25" s="730" t="s">
        <v>855</v>
      </c>
      <c r="C25" s="716" t="e">
        <f>C26-C50</f>
        <v>#REF!</v>
      </c>
      <c r="D25" s="2893" t="s">
        <v>23</v>
      </c>
      <c r="E25" s="2893" t="s">
        <v>24</v>
      </c>
      <c r="F25" s="807"/>
      <c r="G25" s="2901" t="s">
        <v>784</v>
      </c>
      <c r="H25" s="2902"/>
      <c r="I25" s="2903"/>
      <c r="J25" s="2913"/>
      <c r="K25" s="2914"/>
      <c r="L25" s="2915"/>
    </row>
    <row r="26" spans="2:12" ht="20.25" hidden="1" thickBot="1">
      <c r="B26" s="717" t="s">
        <v>856</v>
      </c>
      <c r="C26" s="718" t="e">
        <f>C27+C28+C29+C46+C47-C48+C49</f>
        <v>#REF!</v>
      </c>
      <c r="D26" s="2894"/>
      <c r="E26" s="2894"/>
      <c r="F26" s="808"/>
      <c r="G26" s="708" t="s">
        <v>25</v>
      </c>
      <c r="H26" s="709" t="s">
        <v>463</v>
      </c>
      <c r="I26" s="710" t="s">
        <v>26</v>
      </c>
      <c r="J26" s="2916"/>
      <c r="K26" s="2917"/>
      <c r="L26" s="2918"/>
    </row>
    <row r="27" spans="2:12" ht="33.75" hidden="1" thickBot="1">
      <c r="B27" s="719" t="s">
        <v>857</v>
      </c>
      <c r="C27" s="720" t="e">
        <f>'ОПЕРАЦИОННЫЕ РАСХОДЫ ВСЕГО'!#REF!</f>
        <v>#REF!</v>
      </c>
      <c r="D27" s="704" t="s">
        <v>167</v>
      </c>
      <c r="E27" s="705" t="s">
        <v>46</v>
      </c>
      <c r="F27" s="809"/>
      <c r="G27" s="711">
        <f>IF(G28&gt;G29,G28-G29,G29-G28)</f>
        <v>0</v>
      </c>
      <c r="H27" s="712">
        <f>IF(H28&gt;H29,H28-H29,H29-H28)</f>
        <v>0</v>
      </c>
      <c r="I27" s="713">
        <f>IF(I28&gt;I29,I28-I29,I29-I28)</f>
        <v>0</v>
      </c>
      <c r="J27" s="2916"/>
      <c r="K27" s="2917"/>
      <c r="L27" s="2918"/>
    </row>
    <row r="28" spans="2:12" ht="28.5" hidden="1">
      <c r="B28" s="719" t="s">
        <v>858</v>
      </c>
      <c r="C28" s="721" t="e">
        <f>'Неподконтрольные расходы'!#REF!</f>
        <v>#REF!</v>
      </c>
      <c r="D28" s="731" t="s">
        <v>531</v>
      </c>
      <c r="E28" s="706" t="s">
        <v>46</v>
      </c>
      <c r="F28" s="706"/>
      <c r="G28" s="714">
        <f>H28+I28</f>
        <v>0</v>
      </c>
      <c r="H28" s="700"/>
      <c r="I28" s="701"/>
      <c r="J28" s="2916"/>
      <c r="K28" s="2917"/>
      <c r="L28" s="2918"/>
    </row>
    <row r="29" spans="2:12" ht="29.25" hidden="1" thickBot="1">
      <c r="B29" s="719" t="s">
        <v>859</v>
      </c>
      <c r="C29" s="722" t="e">
        <f>C30+C35</f>
        <v>#DIV/0!</v>
      </c>
      <c r="D29" s="732" t="s">
        <v>532</v>
      </c>
      <c r="E29" s="707" t="s">
        <v>46</v>
      </c>
      <c r="F29" s="707"/>
      <c r="G29" s="715">
        <f>H29+I29</f>
        <v>0</v>
      </c>
      <c r="H29" s="702"/>
      <c r="I29" s="703"/>
      <c r="J29" s="2919"/>
      <c r="K29" s="2920"/>
      <c r="L29" s="2921"/>
    </row>
    <row r="30" spans="2:3" ht="20.25" hidden="1" thickBot="1">
      <c r="B30" s="723" t="s">
        <v>860</v>
      </c>
      <c r="C30" s="722" t="e">
        <f>ROUND(((C31*C32)/C33/1000)*C34/1000,2)</f>
        <v>#DIV/0!</v>
      </c>
    </row>
    <row r="31" spans="2:12" ht="18" hidden="1">
      <c r="B31" s="724" t="s">
        <v>861</v>
      </c>
      <c r="C31" s="735">
        <f>L32</f>
        <v>0</v>
      </c>
      <c r="D31" s="2896" t="s">
        <v>787</v>
      </c>
      <c r="E31" s="2897"/>
      <c r="F31" s="4"/>
      <c r="H31" s="2898" t="s">
        <v>795</v>
      </c>
      <c r="I31" s="2899"/>
      <c r="J31" s="2899"/>
      <c r="K31" s="2899"/>
      <c r="L31" s="2900"/>
    </row>
    <row r="32" spans="2:12" ht="19.5" hidden="1">
      <c r="B32" s="1307" t="s">
        <v>786</v>
      </c>
      <c r="C32" s="741" t="e">
        <f>'Полезный отпуск'!F13+'Полезный отпуск'!F12</f>
        <v>#DIV/0!</v>
      </c>
      <c r="D32" s="737" t="s">
        <v>785</v>
      </c>
      <c r="E32" s="738"/>
      <c r="F32" s="4"/>
      <c r="H32" s="2905" t="s">
        <v>500</v>
      </c>
      <c r="I32" s="2906"/>
      <c r="J32" s="2906"/>
      <c r="K32" s="2907"/>
      <c r="L32" s="738"/>
    </row>
    <row r="33" spans="2:12" ht="18" hidden="1">
      <c r="B33" s="724" t="s">
        <v>518</v>
      </c>
      <c r="C33" s="736">
        <f>Топливо!C7</f>
        <v>0</v>
      </c>
      <c r="D33" s="737" t="s">
        <v>535</v>
      </c>
      <c r="E33" s="738"/>
      <c r="F33" s="4"/>
      <c r="H33" s="2905" t="s">
        <v>540</v>
      </c>
      <c r="I33" s="2906"/>
      <c r="J33" s="2906"/>
      <c r="K33" s="2907"/>
      <c r="L33" s="738"/>
    </row>
    <row r="34" spans="2:12" ht="20.25" hidden="1" thickBot="1">
      <c r="B34" s="724" t="s">
        <v>862</v>
      </c>
      <c r="C34" s="736">
        <f>Топливо!C5</f>
        <v>0</v>
      </c>
      <c r="D34" s="739" t="s">
        <v>536</v>
      </c>
      <c r="E34" s="740"/>
      <c r="F34" s="4"/>
      <c r="H34" s="2905" t="s">
        <v>541</v>
      </c>
      <c r="I34" s="2906"/>
      <c r="J34" s="2906"/>
      <c r="K34" s="2907"/>
      <c r="L34" s="738"/>
    </row>
    <row r="35" spans="2:12" ht="19.5" hidden="1">
      <c r="B35" s="719" t="s">
        <v>863</v>
      </c>
      <c r="C35" s="722" t="e">
        <f>ROUND(C37+C40+C43,2)</f>
        <v>#DIV/0!</v>
      </c>
      <c r="H35" s="2905" t="s">
        <v>542</v>
      </c>
      <c r="I35" s="2906"/>
      <c r="J35" s="2906"/>
      <c r="K35" s="2907"/>
      <c r="L35" s="738"/>
    </row>
    <row r="36" spans="2:12" ht="18" hidden="1">
      <c r="B36" s="724" t="s">
        <v>519</v>
      </c>
      <c r="C36" s="722" t="e">
        <f>'Полезный отпуск'!F14/ЭС_НД!L36</f>
        <v>#DIV/0!</v>
      </c>
      <c r="H36" s="2905" t="s">
        <v>543</v>
      </c>
      <c r="I36" s="2906"/>
      <c r="J36" s="2906"/>
      <c r="K36" s="2907"/>
      <c r="L36" s="738"/>
    </row>
    <row r="37" spans="2:12" ht="18" hidden="1">
      <c r="B37" s="719" t="s">
        <v>520</v>
      </c>
      <c r="C37" s="722" t="e">
        <f>C38*C36*C39</f>
        <v>#DIV/0!</v>
      </c>
      <c r="H37" s="2905" t="s">
        <v>531</v>
      </c>
      <c r="I37" s="2906"/>
      <c r="J37" s="2906"/>
      <c r="K37" s="2907"/>
      <c r="L37" s="738"/>
    </row>
    <row r="38" spans="2:12" ht="18" hidden="1">
      <c r="B38" s="724" t="s">
        <v>521</v>
      </c>
      <c r="C38" s="720">
        <f>L33</f>
        <v>0</v>
      </c>
      <c r="H38" s="2905" t="s">
        <v>138</v>
      </c>
      <c r="I38" s="2906"/>
      <c r="J38" s="2906"/>
      <c r="K38" s="2907"/>
      <c r="L38" s="738"/>
    </row>
    <row r="39" spans="2:12" ht="18.75" hidden="1" thickBot="1">
      <c r="B39" s="724" t="s">
        <v>522</v>
      </c>
      <c r="C39" s="720" t="e">
        <f>'Эл. эн.'!F7</f>
        <v>#DIV/0!</v>
      </c>
      <c r="H39" s="2908" t="s">
        <v>544</v>
      </c>
      <c r="I39" s="2909"/>
      <c r="J39" s="2909"/>
      <c r="K39" s="2910"/>
      <c r="L39" s="740"/>
    </row>
    <row r="40" spans="2:11" ht="18" hidden="1">
      <c r="B40" s="719" t="s">
        <v>523</v>
      </c>
      <c r="C40" s="722" t="e">
        <f>C41*C36*C42</f>
        <v>#DIV/0!</v>
      </c>
      <c r="H40" s="2911"/>
      <c r="I40" s="2911"/>
      <c r="J40" s="2911"/>
      <c r="K40" s="2911"/>
    </row>
    <row r="41" spans="2:11" ht="18" hidden="1">
      <c r="B41" s="724" t="s">
        <v>521</v>
      </c>
      <c r="C41" s="720">
        <f>L34</f>
        <v>0</v>
      </c>
      <c r="H41" s="2895"/>
      <c r="I41" s="2895"/>
      <c r="J41" s="2895"/>
      <c r="K41" s="2895"/>
    </row>
    <row r="42" spans="2:11" ht="18" hidden="1">
      <c r="B42" s="724" t="s">
        <v>524</v>
      </c>
      <c r="C42" s="720">
        <f>'Затраты на услуги водоснабжения'!F9</f>
        <v>0</v>
      </c>
      <c r="H42" s="2895"/>
      <c r="I42" s="2895"/>
      <c r="J42" s="2895"/>
      <c r="K42" s="2895"/>
    </row>
    <row r="43" spans="2:11" ht="18" hidden="1">
      <c r="B43" s="719" t="s">
        <v>525</v>
      </c>
      <c r="C43" s="722" t="e">
        <f>C44*C36*C45</f>
        <v>#DIV/0!</v>
      </c>
      <c r="H43" s="2895"/>
      <c r="I43" s="2895"/>
      <c r="J43" s="2895"/>
      <c r="K43" s="2895"/>
    </row>
    <row r="44" spans="2:11" ht="18" hidden="1">
      <c r="B44" s="724" t="s">
        <v>526</v>
      </c>
      <c r="C44" s="720">
        <f>L35</f>
        <v>0</v>
      </c>
      <c r="H44" s="2895"/>
      <c r="I44" s="2895"/>
      <c r="J44" s="2895"/>
      <c r="K44" s="2895"/>
    </row>
    <row r="45" spans="2:11" ht="18" hidden="1">
      <c r="B45" s="724" t="s">
        <v>522</v>
      </c>
      <c r="C45" s="720">
        <f>'Затраты на услуги водоснабжения'!F12</f>
        <v>0</v>
      </c>
      <c r="H45" s="2895"/>
      <c r="I45" s="2895"/>
      <c r="J45" s="2895"/>
      <c r="K45" s="2895"/>
    </row>
    <row r="46" spans="2:11" ht="19.5" hidden="1">
      <c r="B46" s="719" t="s">
        <v>864</v>
      </c>
      <c r="C46" s="720">
        <f>Прибыль!D7</f>
        <v>0</v>
      </c>
      <c r="H46" s="2895"/>
      <c r="I46" s="2895"/>
      <c r="J46" s="2895"/>
      <c r="K46" s="2895"/>
    </row>
    <row r="47" spans="2:11" ht="19.5" hidden="1">
      <c r="B47" s="719" t="s">
        <v>865</v>
      </c>
      <c r="C47" s="720">
        <f>L37</f>
        <v>0</v>
      </c>
      <c r="H47" s="2895"/>
      <c r="I47" s="2895"/>
      <c r="J47" s="2895"/>
      <c r="K47" s="2895"/>
    </row>
    <row r="48" spans="2:3" ht="19.5" hidden="1">
      <c r="B48" s="719" t="s">
        <v>866</v>
      </c>
      <c r="C48" s="720">
        <f>L38</f>
        <v>0</v>
      </c>
    </row>
    <row r="49" spans="2:3" ht="20.25" hidden="1" thickBot="1">
      <c r="B49" s="725" t="s">
        <v>867</v>
      </c>
      <c r="C49" s="726">
        <f>L39</f>
        <v>0</v>
      </c>
    </row>
    <row r="50" spans="2:3" ht="18" hidden="1">
      <c r="B50" s="717" t="s">
        <v>868</v>
      </c>
      <c r="C50" s="727">
        <f>C51+C56</f>
        <v>0</v>
      </c>
    </row>
    <row r="51" spans="2:3" ht="18" hidden="1">
      <c r="B51" s="733" t="s">
        <v>533</v>
      </c>
      <c r="C51" s="734">
        <f>ROUND((C52*C54+C53*C55)/1000,2)</f>
        <v>0</v>
      </c>
    </row>
    <row r="52" spans="2:3" ht="18" hidden="1">
      <c r="B52" s="724" t="s">
        <v>527</v>
      </c>
      <c r="C52" s="720">
        <f>'Полезный отпуск'!G23</f>
        <v>0</v>
      </c>
    </row>
    <row r="53" spans="2:3" ht="18" hidden="1">
      <c r="B53" s="724" t="s">
        <v>528</v>
      </c>
      <c r="C53" s="720">
        <f>'Полезный отпуск'!H23</f>
        <v>0</v>
      </c>
    </row>
    <row r="54" spans="2:3" ht="18" hidden="1">
      <c r="B54" s="724" t="s">
        <v>529</v>
      </c>
      <c r="C54" s="722"/>
    </row>
    <row r="55" spans="2:3" ht="18.75" hidden="1" thickBot="1">
      <c r="B55" s="728" t="s">
        <v>530</v>
      </c>
      <c r="C55" s="729"/>
    </row>
    <row r="56" spans="2:3" ht="18" hidden="1">
      <c r="B56" s="733" t="s">
        <v>534</v>
      </c>
      <c r="C56" s="734">
        <f>ROUND((C57*C59+C58*C60)/1000,2)</f>
        <v>0</v>
      </c>
    </row>
    <row r="57" spans="2:3" ht="18" hidden="1">
      <c r="B57" s="724" t="s">
        <v>527</v>
      </c>
      <c r="C57" s="720">
        <f>'Полезный отпуск'!G32</f>
        <v>0</v>
      </c>
    </row>
    <row r="58" spans="2:3" ht="18" hidden="1">
      <c r="B58" s="724" t="s">
        <v>528</v>
      </c>
      <c r="C58" s="720">
        <f>'Полезный отпуск'!H32</f>
        <v>0</v>
      </c>
    </row>
    <row r="59" spans="2:3" ht="18" hidden="1">
      <c r="B59" s="724" t="s">
        <v>529</v>
      </c>
      <c r="C59" s="722"/>
    </row>
    <row r="60" spans="2:3" ht="18.75" hidden="1" thickBot="1">
      <c r="B60" s="728" t="s">
        <v>530</v>
      </c>
      <c r="C60" s="729"/>
    </row>
    <row r="61" spans="2:3" ht="18" hidden="1">
      <c r="B61" s="1308" t="s">
        <v>869</v>
      </c>
      <c r="C61" s="1310">
        <v>0.042</v>
      </c>
    </row>
    <row r="62" spans="2:3" ht="18" hidden="1">
      <c r="B62" s="1309" t="s">
        <v>870</v>
      </c>
      <c r="C62" s="1311">
        <v>0.04</v>
      </c>
    </row>
    <row r="63" spans="2:3" ht="18.75" hidden="1" thickBot="1">
      <c r="B63" s="2094" t="s">
        <v>871</v>
      </c>
      <c r="C63" s="729"/>
    </row>
    <row r="78" ht="18"/>
    <row r="79" ht="18"/>
  </sheetData>
  <sheetProtection/>
  <mergeCells count="35">
    <mergeCell ref="A1:J1"/>
    <mergeCell ref="A20:B20"/>
    <mergeCell ref="D20:E20"/>
    <mergeCell ref="H32:K32"/>
    <mergeCell ref="J25:L29"/>
    <mergeCell ref="H44:K44"/>
    <mergeCell ref="H43:K43"/>
    <mergeCell ref="H33:K33"/>
    <mergeCell ref="H34:K34"/>
    <mergeCell ref="H35:K35"/>
    <mergeCell ref="J20:L20"/>
    <mergeCell ref="H46:K46"/>
    <mergeCell ref="H47:K47"/>
    <mergeCell ref="H36:K36"/>
    <mergeCell ref="H37:K37"/>
    <mergeCell ref="H38:K38"/>
    <mergeCell ref="H39:K39"/>
    <mergeCell ref="H40:K40"/>
    <mergeCell ref="H41:K41"/>
    <mergeCell ref="H42:K42"/>
    <mergeCell ref="D25:D26"/>
    <mergeCell ref="E25:E26"/>
    <mergeCell ref="H45:K45"/>
    <mergeCell ref="D31:E31"/>
    <mergeCell ref="H31:L31"/>
    <mergeCell ref="G25:I25"/>
    <mergeCell ref="A9:C9"/>
    <mergeCell ref="A10:E17"/>
    <mergeCell ref="B3:B4"/>
    <mergeCell ref="A2:J2"/>
    <mergeCell ref="A3:A4"/>
    <mergeCell ref="C3:C4"/>
    <mergeCell ref="D3:D4"/>
    <mergeCell ref="E3:G3"/>
    <mergeCell ref="H3:J3"/>
  </mergeCells>
  <printOptions/>
  <pageMargins left="0.7874015748031497" right="0.7874015748031497" top="1.3779527559055118" bottom="0.3937007874015748" header="0" footer="0"/>
  <pageSetup fitToHeight="1" fitToWidth="1" horizontalDpi="300" verticalDpi="300" orientation="landscape" paperSize="9" scale="80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0">
    <tabColor theme="7" tint="0.39998000860214233"/>
    <pageSetUpPr fitToPage="1"/>
  </sheetPr>
  <dimension ref="A1:M19"/>
  <sheetViews>
    <sheetView showGridLines="0" view="pageBreakPreview" zoomScale="85" zoomScaleNormal="75" zoomScaleSheetLayoutView="85" zoomScalePageLayoutView="0" workbookViewId="0" topLeftCell="A1">
      <selection activeCell="K4" sqref="K1:M16384"/>
    </sheetView>
  </sheetViews>
  <sheetFormatPr defaultColWidth="9.140625" defaultRowHeight="12.75"/>
  <cols>
    <col min="1" max="1" width="5.7109375" style="1" customWidth="1"/>
    <col min="2" max="2" width="47.7109375" style="1" customWidth="1"/>
    <col min="3" max="4" width="14.28125" style="1" customWidth="1"/>
    <col min="5" max="5" width="20.57421875" style="1" customWidth="1"/>
    <col min="6" max="6" width="14.28125" style="1" customWidth="1"/>
    <col min="7" max="7" width="16.28125" style="1" customWidth="1"/>
    <col min="8" max="8" width="12.7109375" style="1" customWidth="1"/>
    <col min="9" max="9" width="16.7109375" style="1" customWidth="1"/>
    <col min="10" max="10" width="12.7109375" style="1" customWidth="1"/>
    <col min="11" max="11" width="17.28125" style="1" hidden="1" customWidth="1"/>
    <col min="12" max="13" width="12.7109375" style="1" hidden="1" customWidth="1"/>
    <col min="14" max="15" width="9.140625" style="1" customWidth="1"/>
    <col min="16" max="16384" width="9.140625" style="1" customWidth="1"/>
  </cols>
  <sheetData>
    <row r="1" spans="1:13" ht="20.25" customHeight="1">
      <c r="A1" s="2530">
        <f>Анкета!A5</f>
        <v>0</v>
      </c>
      <c r="B1" s="2530"/>
      <c r="C1" s="2530"/>
      <c r="D1" s="2530"/>
      <c r="E1" s="2530"/>
      <c r="F1" s="2530"/>
      <c r="G1" s="2530"/>
      <c r="H1" s="2530"/>
      <c r="I1" s="2530"/>
      <c r="J1" s="2530"/>
      <c r="K1" s="2530"/>
      <c r="L1" s="2530"/>
      <c r="M1" s="2530"/>
    </row>
    <row r="2" spans="1:13" ht="18.75" customHeight="1" thickBot="1">
      <c r="A2" s="2807" t="s">
        <v>369</v>
      </c>
      <c r="B2" s="2807"/>
      <c r="C2" s="2807"/>
      <c r="D2" s="2807"/>
      <c r="E2" s="2807"/>
      <c r="F2" s="2807"/>
      <c r="G2" s="2807"/>
      <c r="H2" s="2807"/>
      <c r="I2" s="2807"/>
      <c r="J2" s="2807"/>
      <c r="K2" s="2807"/>
      <c r="L2" s="2807"/>
      <c r="M2" s="2807"/>
    </row>
    <row r="3" spans="1:13" ht="33.75" customHeight="1" thickBot="1">
      <c r="A3" s="2672" t="s">
        <v>22</v>
      </c>
      <c r="B3" s="2672" t="s">
        <v>23</v>
      </c>
      <c r="C3" s="2666" t="s">
        <v>24</v>
      </c>
      <c r="D3" s="2924" t="s">
        <v>872</v>
      </c>
      <c r="E3" s="2925"/>
      <c r="F3" s="2926"/>
      <c r="G3" s="2934" t="s">
        <v>820</v>
      </c>
      <c r="H3" s="2931" t="s">
        <v>837</v>
      </c>
      <c r="I3" s="2932"/>
      <c r="J3" s="2933"/>
      <c r="K3" s="2927" t="s">
        <v>838</v>
      </c>
      <c r="L3" s="2928"/>
      <c r="M3" s="2929"/>
    </row>
    <row r="4" spans="1:13" s="3" customFormat="1" ht="32.25" thickBot="1">
      <c r="A4" s="2930"/>
      <c r="B4" s="2930"/>
      <c r="C4" s="2674"/>
      <c r="D4" s="2227" t="s">
        <v>25</v>
      </c>
      <c r="E4" s="1961" t="s">
        <v>695</v>
      </c>
      <c r="F4" s="1962" t="s">
        <v>696</v>
      </c>
      <c r="G4" s="2935"/>
      <c r="H4" s="1963" t="s">
        <v>25</v>
      </c>
      <c r="I4" s="1964" t="s">
        <v>463</v>
      </c>
      <c r="J4" s="1965" t="s">
        <v>26</v>
      </c>
      <c r="K4" s="1966" t="s">
        <v>25</v>
      </c>
      <c r="L4" s="1967" t="s">
        <v>463</v>
      </c>
      <c r="M4" s="1968" t="s">
        <v>26</v>
      </c>
    </row>
    <row r="5" spans="1:13" s="2" customFormat="1" ht="18">
      <c r="A5" s="1969"/>
      <c r="B5" s="1970" t="s">
        <v>157</v>
      </c>
      <c r="C5" s="1870" t="s">
        <v>46</v>
      </c>
      <c r="D5" s="1971">
        <f>D7+D11</f>
        <v>0</v>
      </c>
      <c r="E5" s="1972"/>
      <c r="F5" s="1973"/>
      <c r="G5" s="1974">
        <f>G7+G11</f>
        <v>0</v>
      </c>
      <c r="H5" s="1975" t="e">
        <f>I5+J5</f>
        <v>#DIV/0!</v>
      </c>
      <c r="I5" s="1976" t="e">
        <f>I7+I11</f>
        <v>#DIV/0!</v>
      </c>
      <c r="J5" s="1977">
        <f>J7+J11</f>
        <v>0</v>
      </c>
      <c r="K5" s="1978" t="e">
        <f>L5+M5</f>
        <v>#DIV/0!</v>
      </c>
      <c r="L5" s="1979" t="e">
        <f>L7+L11</f>
        <v>#DIV/0!</v>
      </c>
      <c r="M5" s="1980" t="e">
        <f>M7+M11</f>
        <v>#DIV/0!</v>
      </c>
    </row>
    <row r="6" spans="1:13" s="39" customFormat="1" ht="18.75">
      <c r="A6" s="1981"/>
      <c r="B6" s="1982" t="s">
        <v>156</v>
      </c>
      <c r="C6" s="1983" t="s">
        <v>31</v>
      </c>
      <c r="D6" s="1984"/>
      <c r="E6" s="2093"/>
      <c r="F6" s="1985"/>
      <c r="G6" s="1986"/>
      <c r="H6" s="1987"/>
      <c r="I6" s="1988"/>
      <c r="J6" s="1989"/>
      <c r="K6" s="1990"/>
      <c r="L6" s="1991"/>
      <c r="M6" s="1992"/>
    </row>
    <row r="7" spans="1:13" ht="18">
      <c r="A7" s="1993">
        <v>1</v>
      </c>
      <c r="B7" s="1994" t="str">
        <f>'СВОД 2025'!B49</f>
        <v>Величина нормативной прибыли</v>
      </c>
      <c r="C7" s="1897" t="s">
        <v>46</v>
      </c>
      <c r="D7" s="1971">
        <f>D8+D9+D10</f>
        <v>0</v>
      </c>
      <c r="E7" s="1972"/>
      <c r="F7" s="1973"/>
      <c r="G7" s="1995">
        <f>G8+G9+G10</f>
        <v>0</v>
      </c>
      <c r="H7" s="1996">
        <f>I7+J7</f>
        <v>0</v>
      </c>
      <c r="I7" s="1997">
        <f>I8+I9+I10</f>
        <v>0</v>
      </c>
      <c r="J7" s="1998">
        <f>J8+J9+J10</f>
        <v>0</v>
      </c>
      <c r="K7" s="1999">
        <f>L7+M7</f>
        <v>0</v>
      </c>
      <c r="L7" s="2000">
        <f>L8+L9+L10</f>
        <v>0</v>
      </c>
      <c r="M7" s="2001">
        <f>M8+M9+M10</f>
        <v>0</v>
      </c>
    </row>
    <row r="8" spans="1:13" ht="31.5">
      <c r="A8" s="2002" t="s">
        <v>67</v>
      </c>
      <c r="B8" s="1800" t="str">
        <f>'СВОД 2025'!B50</f>
        <v>Расходы на капитальные вложения (инвестиции)</v>
      </c>
      <c r="C8" s="2003" t="s">
        <v>46</v>
      </c>
      <c r="D8" s="1884"/>
      <c r="E8" s="2004"/>
      <c r="F8" s="2005"/>
      <c r="G8" s="2006"/>
      <c r="H8" s="1996">
        <f>I8+J8</f>
        <v>0</v>
      </c>
      <c r="I8" s="1885"/>
      <c r="J8" s="1886"/>
      <c r="K8" s="1999">
        <f>L8+M8</f>
        <v>0</v>
      </c>
      <c r="L8" s="2007"/>
      <c r="M8" s="2008"/>
    </row>
    <row r="9" spans="1:13" ht="63">
      <c r="A9" s="2002" t="s">
        <v>68</v>
      </c>
      <c r="B9" s="1800" t="str">
        <f>'СВОД 2025'!B51</f>
        <v>Расходы на погашение и обслуживание заемных средств, привлекаемых на реализацию мероприятий инвестиционной программы</v>
      </c>
      <c r="C9" s="2003" t="s">
        <v>46</v>
      </c>
      <c r="D9" s="1884"/>
      <c r="E9" s="2004"/>
      <c r="F9" s="2005"/>
      <c r="G9" s="2006"/>
      <c r="H9" s="1996">
        <f>I9+J9</f>
        <v>0</v>
      </c>
      <c r="I9" s="1885"/>
      <c r="J9" s="1886"/>
      <c r="K9" s="1999">
        <f>L9+M9</f>
        <v>0</v>
      </c>
      <c r="L9" s="2007"/>
      <c r="M9" s="2008"/>
    </row>
    <row r="10" spans="1:13" ht="47.25">
      <c r="A10" s="2002" t="s">
        <v>69</v>
      </c>
      <c r="B10" s="1800" t="str">
        <f>'СВОД 2025'!B52</f>
        <v>Экономически обоснованные расходы на выплаты, предусмотренные коллективными договорами</v>
      </c>
      <c r="C10" s="2003" t="s">
        <v>46</v>
      </c>
      <c r="D10" s="1884"/>
      <c r="E10" s="2004"/>
      <c r="F10" s="2005"/>
      <c r="G10" s="2006"/>
      <c r="H10" s="1996">
        <f>I10+J10</f>
        <v>0</v>
      </c>
      <c r="I10" s="1885"/>
      <c r="J10" s="1886"/>
      <c r="K10" s="1999">
        <f>L10+M10</f>
        <v>0</v>
      </c>
      <c r="L10" s="2007"/>
      <c r="M10" s="2008"/>
    </row>
    <row r="11" spans="1:13" ht="18">
      <c r="A11" s="1993">
        <v>2</v>
      </c>
      <c r="B11" s="1815" t="str">
        <f>'СВОД 2025'!B53</f>
        <v>Расчетная предпринимательская прибыль</v>
      </c>
      <c r="C11" s="1897" t="s">
        <v>46</v>
      </c>
      <c r="D11" s="1971"/>
      <c r="E11" s="1972"/>
      <c r="F11" s="1973"/>
      <c r="G11" s="1995"/>
      <c r="H11" s="1996" t="e">
        <f>I11+J11</f>
        <v>#DIV/0!</v>
      </c>
      <c r="I11" s="1885" t="e">
        <f>I12*5%</f>
        <v>#DIV/0!</v>
      </c>
      <c r="J11" s="1886">
        <f>J12*5%</f>
        <v>0</v>
      </c>
      <c r="K11" s="1999" t="e">
        <f>L11+M11</f>
        <v>#DIV/0!</v>
      </c>
      <c r="L11" s="2007" t="e">
        <f>L12*5%</f>
        <v>#DIV/0!</v>
      </c>
      <c r="M11" s="2008" t="e">
        <f>M12*5%</f>
        <v>#DIV/0!</v>
      </c>
    </row>
    <row r="12" spans="1:13" s="2023" customFormat="1" ht="19.5" thickBot="1">
      <c r="A12" s="2010"/>
      <c r="B12" s="2011" t="s">
        <v>545</v>
      </c>
      <c r="C12" s="2012" t="s">
        <v>46</v>
      </c>
      <c r="D12" s="2013">
        <f>'СВОД 2025'!D54</f>
        <v>0</v>
      </c>
      <c r="E12" s="2014"/>
      <c r="F12" s="2015"/>
      <c r="G12" s="2016">
        <f>'СВОД 2025'!G54</f>
        <v>0</v>
      </c>
      <c r="H12" s="2017" t="e">
        <f>'СВОД 2025'!H54</f>
        <v>#DIV/0!</v>
      </c>
      <c r="I12" s="2018" t="e">
        <f>'СВОД 2025'!I54</f>
        <v>#DIV/0!</v>
      </c>
      <c r="J12" s="2019">
        <f>'СВОД 2025'!J54</f>
        <v>0</v>
      </c>
      <c r="K12" s="2020" t="e">
        <f>'СВОД 2025'!K54</f>
        <v>#DIV/0!</v>
      </c>
      <c r="L12" s="2021" t="e">
        <f>'СВОД 2025'!L54</f>
        <v>#DIV/0!</v>
      </c>
      <c r="M12" s="2022" t="e">
        <f>'СВОД 2025'!M54</f>
        <v>#DIV/0!</v>
      </c>
    </row>
    <row r="13" spans="1:13" ht="18">
      <c r="A13" s="1500"/>
      <c r="B13" s="1500"/>
      <c r="C13" s="1500"/>
      <c r="D13" s="1500"/>
      <c r="E13" s="1500"/>
      <c r="F13" s="1500"/>
      <c r="G13" s="1500"/>
      <c r="H13" s="1500"/>
      <c r="I13" s="1500"/>
      <c r="J13" s="1500"/>
      <c r="K13" s="1500"/>
      <c r="L13" s="1500"/>
      <c r="M13" s="1500"/>
    </row>
    <row r="14" spans="1:13" ht="18">
      <c r="A14" s="2675" t="s">
        <v>722</v>
      </c>
      <c r="B14" s="2675"/>
      <c r="C14" s="1500"/>
      <c r="D14" s="1500"/>
      <c r="E14" s="1500"/>
      <c r="F14" s="1500"/>
      <c r="G14" s="1500"/>
      <c r="H14" s="1500"/>
      <c r="I14" s="1500"/>
      <c r="J14" s="1500"/>
      <c r="K14" s="1500"/>
      <c r="L14" s="1500"/>
      <c r="M14" s="1500"/>
    </row>
    <row r="15" spans="1:13" ht="75.75" customHeight="1">
      <c r="A15" s="1500"/>
      <c r="B15" s="2922" t="s">
        <v>749</v>
      </c>
      <c r="C15" s="2923"/>
      <c r="D15" s="1500"/>
      <c r="E15" s="1500"/>
      <c r="F15" s="1500"/>
      <c r="G15" s="1500"/>
      <c r="H15" s="1500"/>
      <c r="I15" s="1500"/>
      <c r="J15" s="1500"/>
      <c r="K15" s="1500"/>
      <c r="L15" s="1500"/>
      <c r="M15" s="1500"/>
    </row>
    <row r="16" spans="1:13" ht="55.5" customHeight="1">
      <c r="A16" s="1500"/>
      <c r="B16" s="2009"/>
      <c r="C16" s="2009"/>
      <c r="D16" s="1500"/>
      <c r="E16" s="1500"/>
      <c r="F16" s="1500"/>
      <c r="G16" s="1500"/>
      <c r="H16" s="1500"/>
      <c r="I16" s="1500"/>
      <c r="J16" s="1500"/>
      <c r="K16" s="1500"/>
      <c r="L16" s="1500"/>
      <c r="M16" s="1500"/>
    </row>
    <row r="17" spans="1:13" ht="18">
      <c r="A17" s="1500"/>
      <c r="B17" s="2765" t="s">
        <v>121</v>
      </c>
      <c r="C17" s="2765"/>
      <c r="D17" s="2765"/>
      <c r="E17" s="1637"/>
      <c r="F17" s="1637"/>
      <c r="G17" s="1862"/>
      <c r="H17" s="1862"/>
      <c r="I17" s="1957"/>
      <c r="J17" s="1862"/>
      <c r="K17" s="1500"/>
      <c r="L17" s="1500"/>
      <c r="M17" s="1500"/>
    </row>
    <row r="18" spans="1:13" ht="18">
      <c r="A18" s="1500"/>
      <c r="B18" s="1636"/>
      <c r="C18" s="1636"/>
      <c r="D18" s="1372"/>
      <c r="E18" s="1372"/>
      <c r="F18" s="1372"/>
      <c r="G18" s="1372"/>
      <c r="H18" s="1372"/>
      <c r="I18" s="1372"/>
      <c r="J18" s="1500" t="s">
        <v>178</v>
      </c>
      <c r="K18" s="1500"/>
      <c r="L18" s="1500"/>
      <c r="M18" s="1500"/>
    </row>
    <row r="19" spans="1:13" ht="18">
      <c r="A19" s="1500"/>
      <c r="B19" s="1500"/>
      <c r="C19" s="1500"/>
      <c r="D19" s="1500"/>
      <c r="E19" s="1500"/>
      <c r="F19" s="1500"/>
      <c r="G19" s="1500"/>
      <c r="H19" s="1500"/>
      <c r="I19" s="1500"/>
      <c r="J19" s="1500"/>
      <c r="K19" s="1500"/>
      <c r="L19" s="1500"/>
      <c r="M19" s="1500"/>
    </row>
  </sheetData>
  <sheetProtection/>
  <mergeCells count="12">
    <mergeCell ref="B3:B4"/>
    <mergeCell ref="G3:G4"/>
    <mergeCell ref="A1:M1"/>
    <mergeCell ref="A2:M2"/>
    <mergeCell ref="A14:B14"/>
    <mergeCell ref="B15:C15"/>
    <mergeCell ref="D3:F3"/>
    <mergeCell ref="B17:D17"/>
    <mergeCell ref="K3:M3"/>
    <mergeCell ref="A3:A4"/>
    <mergeCell ref="H3:J3"/>
    <mergeCell ref="C3:C4"/>
  </mergeCells>
  <printOptions/>
  <pageMargins left="0.1968503937007874" right="0.1968503937007874" top="1.3779527559055118" bottom="0.3937007874015748" header="0" footer="0"/>
  <pageSetup fitToHeight="1" fitToWidth="1" horizontalDpi="300" verticalDpi="300" orientation="landscape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32"/>
  <sheetViews>
    <sheetView view="pageBreakPreview" zoomScale="130" zoomScaleSheetLayoutView="130" zoomScalePageLayoutView="0" workbookViewId="0" topLeftCell="A7">
      <selection activeCell="I16" sqref="I16"/>
    </sheetView>
  </sheetViews>
  <sheetFormatPr defaultColWidth="9.140625" defaultRowHeight="12.75"/>
  <cols>
    <col min="1" max="1" width="4.8515625" style="0" customWidth="1"/>
    <col min="2" max="2" width="22.140625" style="0" customWidth="1"/>
    <col min="3" max="3" width="30.8515625" style="0" customWidth="1"/>
    <col min="4" max="4" width="14.8515625" style="0" customWidth="1"/>
    <col min="5" max="5" width="11.140625" style="0" customWidth="1"/>
    <col min="6" max="6" width="13.57421875" style="0" customWidth="1"/>
  </cols>
  <sheetData>
    <row r="1" spans="1:9" ht="12.75">
      <c r="A1" s="2346">
        <f>Анкета!A5</f>
        <v>0</v>
      </c>
      <c r="B1" s="2346"/>
      <c r="C1" s="2346"/>
      <c r="D1" s="2346"/>
      <c r="E1" s="2346"/>
      <c r="F1" s="2346"/>
      <c r="G1" s="486"/>
      <c r="H1" s="486"/>
      <c r="I1" s="486"/>
    </row>
    <row r="2" spans="1:9" ht="12.75">
      <c r="A2" s="2347" t="s">
        <v>822</v>
      </c>
      <c r="B2" s="2347"/>
      <c r="C2" s="2347"/>
      <c r="D2" s="2347"/>
      <c r="E2" s="2347"/>
      <c r="F2" s="2347"/>
      <c r="G2" s="486"/>
      <c r="H2" s="486"/>
      <c r="I2" s="486"/>
    </row>
    <row r="3" spans="1:6" ht="54.75" customHeight="1">
      <c r="A3" s="1381" t="s">
        <v>22</v>
      </c>
      <c r="B3" s="1381" t="s">
        <v>751</v>
      </c>
      <c r="C3" s="1381" t="s">
        <v>752</v>
      </c>
      <c r="D3" s="1381" t="s">
        <v>753</v>
      </c>
      <c r="E3" s="1381" t="s">
        <v>754</v>
      </c>
      <c r="F3" s="1381" t="s">
        <v>755</v>
      </c>
    </row>
    <row r="4" spans="1:6" ht="12.75">
      <c r="A4" s="2341" t="s">
        <v>756</v>
      </c>
      <c r="B4" s="2342"/>
      <c r="C4" s="2342"/>
      <c r="D4" s="2342"/>
      <c r="E4" s="2342"/>
      <c r="F4" s="2342"/>
    </row>
    <row r="7" spans="1:6" ht="12.75">
      <c r="A7" s="2341" t="s">
        <v>757</v>
      </c>
      <c r="B7" s="2342"/>
      <c r="C7" s="2342"/>
      <c r="D7" s="2342"/>
      <c r="E7" s="2342"/>
      <c r="F7" s="2342"/>
    </row>
    <row r="11" spans="1:6" ht="12.75">
      <c r="A11" s="2341" t="s">
        <v>142</v>
      </c>
      <c r="B11" s="2342"/>
      <c r="C11" s="2342"/>
      <c r="D11" s="2342"/>
      <c r="E11" s="2342"/>
      <c r="F11" s="2342"/>
    </row>
    <row r="15" spans="1:6" ht="12.75">
      <c r="A15" s="2341" t="s">
        <v>758</v>
      </c>
      <c r="B15" s="2342"/>
      <c r="C15" s="2342"/>
      <c r="D15" s="2342"/>
      <c r="E15" s="2342"/>
      <c r="F15" s="2342"/>
    </row>
    <row r="20" spans="1:6" ht="12.75">
      <c r="A20" s="2341" t="s">
        <v>759</v>
      </c>
      <c r="B20" s="2342"/>
      <c r="C20" s="2342"/>
      <c r="D20" s="2342"/>
      <c r="E20" s="2342"/>
      <c r="F20" s="2342"/>
    </row>
    <row r="24" spans="1:6" ht="12.75">
      <c r="A24" s="2341" t="s">
        <v>760</v>
      </c>
      <c r="B24" s="2342"/>
      <c r="C24" s="2342"/>
      <c r="D24" s="2342"/>
      <c r="E24" s="2342"/>
      <c r="F24" s="2342"/>
    </row>
    <row r="27" spans="1:6" ht="27" customHeight="1">
      <c r="A27" s="2343" t="s">
        <v>796</v>
      </c>
      <c r="B27" s="2343"/>
      <c r="C27" s="2343"/>
      <c r="D27" s="2343"/>
      <c r="E27" s="2343"/>
      <c r="F27" s="2343"/>
    </row>
    <row r="30" spans="1:3" ht="12.75">
      <c r="A30" s="2344" t="s">
        <v>761</v>
      </c>
      <c r="B30" s="2344"/>
      <c r="C30" s="1033"/>
    </row>
    <row r="32" spans="4:6" ht="25.5">
      <c r="D32" s="1382" t="s">
        <v>762</v>
      </c>
      <c r="E32" s="2345"/>
      <c r="F32" s="2345"/>
    </row>
  </sheetData>
  <sheetProtection/>
  <mergeCells count="11">
    <mergeCell ref="A15:F15"/>
    <mergeCell ref="A20:F20"/>
    <mergeCell ref="A24:F24"/>
    <mergeCell ref="A27:F27"/>
    <mergeCell ref="A30:B30"/>
    <mergeCell ref="E32:F32"/>
    <mergeCell ref="A1:F1"/>
    <mergeCell ref="A4:F4"/>
    <mergeCell ref="A7:F7"/>
    <mergeCell ref="A2:F2"/>
    <mergeCell ref="A11:F11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7">
    <tabColor rgb="FF7030A0"/>
    <pageSetUpPr fitToPage="1"/>
  </sheetPr>
  <dimension ref="A1:AF65"/>
  <sheetViews>
    <sheetView showGridLines="0" tabSelected="1" view="pageBreakPreview" zoomScale="70" zoomScaleNormal="60" zoomScaleSheetLayoutView="70" zoomScalePageLayoutView="0" workbookViewId="0" topLeftCell="A1">
      <pane xSplit="2" ySplit="4" topLeftCell="C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51" sqref="T51"/>
    </sheetView>
  </sheetViews>
  <sheetFormatPr defaultColWidth="9.140625" defaultRowHeight="12.75"/>
  <cols>
    <col min="1" max="1" width="8.7109375" style="37" customWidth="1"/>
    <col min="2" max="2" width="69.421875" style="7" customWidth="1"/>
    <col min="3" max="3" width="13.8515625" style="5" customWidth="1"/>
    <col min="4" max="4" width="16.00390625" style="5" customWidth="1"/>
    <col min="5" max="6" width="12.7109375" style="5" customWidth="1"/>
    <col min="7" max="7" width="17.140625" style="5" customWidth="1"/>
    <col min="8" max="8" width="14.57421875" style="6" customWidth="1"/>
    <col min="9" max="9" width="17.28125" style="6" customWidth="1"/>
    <col min="10" max="10" width="17.7109375" style="6" customWidth="1"/>
    <col min="11" max="11" width="17.00390625" style="5" hidden="1" customWidth="1"/>
    <col min="12" max="12" width="15.8515625" style="5" hidden="1" customWidth="1"/>
    <col min="13" max="13" width="18.140625" style="5" hidden="1" customWidth="1"/>
    <col min="14" max="14" width="9.140625" style="5" customWidth="1"/>
    <col min="15" max="29" width="11.7109375" style="5" customWidth="1"/>
    <col min="30" max="16384" width="9.140625" style="5" customWidth="1"/>
  </cols>
  <sheetData>
    <row r="1" spans="1:13" ht="42" customHeight="1" thickBot="1">
      <c r="A1" s="2967">
        <f>Анкета!A5</f>
        <v>0</v>
      </c>
      <c r="B1" s="2967"/>
      <c r="C1" s="2967"/>
      <c r="D1" s="2967"/>
      <c r="E1" s="2967"/>
      <c r="F1" s="2967"/>
      <c r="G1" s="2967"/>
      <c r="H1" s="2967"/>
      <c r="I1" s="2967"/>
      <c r="J1" s="2967"/>
      <c r="K1" s="2967"/>
      <c r="L1" s="2967"/>
      <c r="M1" s="2967"/>
    </row>
    <row r="2" spans="1:13" ht="15.75">
      <c r="A2" s="2600" t="s">
        <v>22</v>
      </c>
      <c r="B2" s="2600" t="s">
        <v>23</v>
      </c>
      <c r="C2" s="2597" t="s">
        <v>24</v>
      </c>
      <c r="D2" s="2603" t="s">
        <v>873</v>
      </c>
      <c r="E2" s="2604"/>
      <c r="F2" s="2606"/>
      <c r="G2" s="2970" t="s">
        <v>820</v>
      </c>
      <c r="H2" s="2947" t="s">
        <v>837</v>
      </c>
      <c r="I2" s="2947"/>
      <c r="J2" s="2948"/>
      <c r="K2" s="2964" t="s">
        <v>838</v>
      </c>
      <c r="L2" s="2965"/>
      <c r="M2" s="2966"/>
    </row>
    <row r="3" spans="1:32" s="17" customFormat="1" ht="30.75" customHeight="1" thickBot="1">
      <c r="A3" s="2602"/>
      <c r="B3" s="2602"/>
      <c r="C3" s="2599"/>
      <c r="D3" s="506" t="s">
        <v>25</v>
      </c>
      <c r="E3" s="507" t="s">
        <v>463</v>
      </c>
      <c r="F3" s="508" t="s">
        <v>26</v>
      </c>
      <c r="G3" s="2971"/>
      <c r="H3" s="756" t="s">
        <v>25</v>
      </c>
      <c r="I3" s="509" t="s">
        <v>463</v>
      </c>
      <c r="J3" s="510" t="s">
        <v>26</v>
      </c>
      <c r="K3" s="865" t="s">
        <v>25</v>
      </c>
      <c r="L3" s="866" t="s">
        <v>463</v>
      </c>
      <c r="M3" s="867" t="s">
        <v>26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18" customFormat="1" ht="27.75" customHeight="1" thickBot="1">
      <c r="A4" s="2949" t="s">
        <v>141</v>
      </c>
      <c r="B4" s="2950"/>
      <c r="C4" s="2950"/>
      <c r="D4" s="2950"/>
      <c r="E4" s="2950"/>
      <c r="F4" s="2950"/>
      <c r="G4" s="2950"/>
      <c r="H4" s="2950"/>
      <c r="I4" s="2950"/>
      <c r="J4" s="2951"/>
      <c r="K4" s="2973"/>
      <c r="L4" s="2974"/>
      <c r="M4" s="297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s="254" customFormat="1" ht="16.5" customHeight="1">
      <c r="A5" s="742" t="s">
        <v>45</v>
      </c>
      <c r="B5" s="743" t="s">
        <v>27</v>
      </c>
      <c r="C5" s="626" t="s">
        <v>28</v>
      </c>
      <c r="D5" s="766">
        <f>'Полезный отпуск'!F7</f>
        <v>0</v>
      </c>
      <c r="E5" s="816"/>
      <c r="F5" s="2228"/>
      <c r="G5" s="2232">
        <f>'Полезный отпуск'!I7</f>
        <v>0</v>
      </c>
      <c r="H5" s="822">
        <f>'Полезный отпуск'!L7</f>
        <v>0</v>
      </c>
      <c r="I5" s="823"/>
      <c r="J5" s="824"/>
      <c r="K5" s="868">
        <f>'Полезный отпуск'!O7</f>
        <v>0</v>
      </c>
      <c r="L5" s="823"/>
      <c r="M5" s="82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s="254" customFormat="1" ht="16.5" customHeight="1">
      <c r="A6" s="744" t="s">
        <v>51</v>
      </c>
      <c r="B6" s="745" t="s">
        <v>29</v>
      </c>
      <c r="C6" s="625" t="s">
        <v>28</v>
      </c>
      <c r="D6" s="767">
        <f>'Полезный отпуск'!F8</f>
        <v>0</v>
      </c>
      <c r="E6" s="817"/>
      <c r="F6" s="2229"/>
      <c r="G6" s="2233">
        <f>'Полезный отпуск'!I8</f>
        <v>0</v>
      </c>
      <c r="H6" s="825">
        <f>'Полезный отпуск'!L8</f>
        <v>0</v>
      </c>
      <c r="I6" s="686"/>
      <c r="J6" s="687"/>
      <c r="K6" s="869">
        <f>'Полезный отпуск'!O8</f>
        <v>0</v>
      </c>
      <c r="L6" s="686"/>
      <c r="M6" s="687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s="254" customFormat="1" ht="16.5" customHeight="1">
      <c r="A7" s="744" t="s">
        <v>82</v>
      </c>
      <c r="B7" s="745" t="s">
        <v>30</v>
      </c>
      <c r="C7" s="625" t="s">
        <v>31</v>
      </c>
      <c r="D7" s="776" t="e">
        <f>'Полезный отпуск'!F9</f>
        <v>#DIV/0!</v>
      </c>
      <c r="E7" s="818"/>
      <c r="F7" s="2230"/>
      <c r="G7" s="2233" t="e">
        <f>'Полезный отпуск'!I9</f>
        <v>#DIV/0!</v>
      </c>
      <c r="H7" s="827" t="e">
        <f>'Полезный отпуск'!L9</f>
        <v>#DIV/0!</v>
      </c>
      <c r="I7" s="828"/>
      <c r="J7" s="829"/>
      <c r="K7" s="870" t="e">
        <f>'Полезный отпуск'!O9</f>
        <v>#DIV/0!</v>
      </c>
      <c r="L7" s="828"/>
      <c r="M7" s="829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s="254" customFormat="1" ht="16.5" customHeight="1">
      <c r="A8" s="744" t="s">
        <v>52</v>
      </c>
      <c r="B8" s="745" t="s">
        <v>32</v>
      </c>
      <c r="C8" s="625" t="s">
        <v>28</v>
      </c>
      <c r="D8" s="767">
        <f>'Полезный отпуск'!F10</f>
        <v>0</v>
      </c>
      <c r="E8" s="817"/>
      <c r="F8" s="2229"/>
      <c r="G8" s="2233">
        <f>'Полезный отпуск'!I10</f>
        <v>0</v>
      </c>
      <c r="H8" s="825">
        <f>'Полезный отпуск'!L10</f>
        <v>0</v>
      </c>
      <c r="I8" s="686"/>
      <c r="J8" s="687"/>
      <c r="K8" s="869">
        <f>'Полезный отпуск'!O10</f>
        <v>0</v>
      </c>
      <c r="L8" s="686"/>
      <c r="M8" s="687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s="254" customFormat="1" ht="16.5" customHeight="1">
      <c r="A9" s="744" t="s">
        <v>53</v>
      </c>
      <c r="B9" s="745" t="s">
        <v>33</v>
      </c>
      <c r="C9" s="625" t="s">
        <v>28</v>
      </c>
      <c r="D9" s="767">
        <f>'Полезный отпуск'!F11</f>
        <v>0</v>
      </c>
      <c r="E9" s="817"/>
      <c r="F9" s="2229"/>
      <c r="G9" s="2233">
        <f>'Полезный отпуск'!I11</f>
        <v>0</v>
      </c>
      <c r="H9" s="825">
        <f>'Полезный отпуск'!L11</f>
        <v>0</v>
      </c>
      <c r="I9" s="686"/>
      <c r="J9" s="687"/>
      <c r="K9" s="869">
        <f>'Полезный отпуск'!O11</f>
        <v>0</v>
      </c>
      <c r="L9" s="686"/>
      <c r="M9" s="68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s="254" customFormat="1" ht="16.5" customHeight="1">
      <c r="A10" s="744" t="s">
        <v>54</v>
      </c>
      <c r="B10" s="745" t="s">
        <v>34</v>
      </c>
      <c r="C10" s="625" t="s">
        <v>28</v>
      </c>
      <c r="D10" s="767">
        <f>'Полезный отпуск'!F12</f>
        <v>0</v>
      </c>
      <c r="E10" s="817"/>
      <c r="F10" s="2229"/>
      <c r="G10" s="2233">
        <f>'Полезный отпуск'!I12</f>
        <v>0</v>
      </c>
      <c r="H10" s="825">
        <f>'Полезный отпуск'!L12</f>
        <v>0</v>
      </c>
      <c r="I10" s="686"/>
      <c r="J10" s="687"/>
      <c r="K10" s="869">
        <f>'Полезный отпуск'!O12</f>
        <v>0</v>
      </c>
      <c r="L10" s="686"/>
      <c r="M10" s="68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s="254" customFormat="1" ht="16.5" customHeight="1">
      <c r="A11" s="744" t="s">
        <v>382</v>
      </c>
      <c r="B11" s="745" t="s">
        <v>30</v>
      </c>
      <c r="C11" s="625" t="s">
        <v>31</v>
      </c>
      <c r="D11" s="776" t="e">
        <f>'Полезный отпуск'!F13</f>
        <v>#DIV/0!</v>
      </c>
      <c r="E11" s="818"/>
      <c r="F11" s="2230"/>
      <c r="G11" s="2233" t="e">
        <f>'Полезный отпуск'!I13</f>
        <v>#DIV/0!</v>
      </c>
      <c r="H11" s="827" t="e">
        <f>'Полезный отпуск'!L13</f>
        <v>#DIV/0!</v>
      </c>
      <c r="I11" s="828"/>
      <c r="J11" s="829"/>
      <c r="K11" s="870" t="e">
        <f>'Полезный отпуск'!O13</f>
        <v>#DIV/0!</v>
      </c>
      <c r="L11" s="828"/>
      <c r="M11" s="829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s="37" customFormat="1" ht="16.5" customHeight="1">
      <c r="A12" s="746" t="s">
        <v>57</v>
      </c>
      <c r="B12" s="747" t="s">
        <v>35</v>
      </c>
      <c r="C12" s="748" t="s">
        <v>28</v>
      </c>
      <c r="D12" s="768">
        <f>'Полезный отпуск'!F14</f>
        <v>0</v>
      </c>
      <c r="E12" s="2236"/>
      <c r="F12" s="2237"/>
      <c r="G12" s="2234">
        <f>'Полезный отпуск'!I14</f>
        <v>0</v>
      </c>
      <c r="H12" s="2240">
        <f>'Полезный отпуск'!L14</f>
        <v>0</v>
      </c>
      <c r="I12" s="2238"/>
      <c r="J12" s="2239"/>
      <c r="K12" s="869">
        <f>'Полезный отпуск'!O14</f>
        <v>0</v>
      </c>
      <c r="L12" s="871"/>
      <c r="M12" s="872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s="37" customFormat="1" ht="16.5" customHeight="1">
      <c r="A13" s="744" t="s">
        <v>36</v>
      </c>
      <c r="B13" s="745" t="s">
        <v>37</v>
      </c>
      <c r="C13" s="625" t="s">
        <v>28</v>
      </c>
      <c r="D13" s="767">
        <f>'Полезный отпуск'!F15</f>
        <v>0</v>
      </c>
      <c r="E13" s="817"/>
      <c r="F13" s="2229"/>
      <c r="G13" s="2233">
        <f>'Полезный отпуск'!I15</f>
        <v>0</v>
      </c>
      <c r="H13" s="825">
        <f>'Полезный отпуск'!L15</f>
        <v>0</v>
      </c>
      <c r="I13" s="686"/>
      <c r="J13" s="687"/>
      <c r="K13" s="869">
        <f>'Полезный отпуск'!O15</f>
        <v>0</v>
      </c>
      <c r="L13" s="686"/>
      <c r="M13" s="687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s="37" customFormat="1" ht="16.5" customHeight="1">
      <c r="A14" s="744" t="s">
        <v>38</v>
      </c>
      <c r="B14" s="745" t="s">
        <v>39</v>
      </c>
      <c r="C14" s="625" t="s">
        <v>28</v>
      </c>
      <c r="D14" s="767">
        <f>'Полезный отпуск'!F19</f>
        <v>0</v>
      </c>
      <c r="E14" s="817"/>
      <c r="F14" s="2229"/>
      <c r="G14" s="2233">
        <f>'Полезный отпуск'!I19</f>
        <v>0</v>
      </c>
      <c r="H14" s="825">
        <f>'Полезный отпуск'!L19</f>
        <v>0</v>
      </c>
      <c r="I14" s="686"/>
      <c r="J14" s="687"/>
      <c r="K14" s="869">
        <f>'Полезный отпуск'!O19</f>
        <v>0</v>
      </c>
      <c r="L14" s="686"/>
      <c r="M14" s="687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s="37" customFormat="1" ht="16.5" customHeight="1">
      <c r="A15" s="744" t="s">
        <v>40</v>
      </c>
      <c r="B15" s="745" t="s">
        <v>41</v>
      </c>
      <c r="C15" s="625" t="s">
        <v>28</v>
      </c>
      <c r="D15" s="767">
        <f>'Полезный отпуск'!F20</f>
        <v>0</v>
      </c>
      <c r="E15" s="817"/>
      <c r="F15" s="2229"/>
      <c r="G15" s="2233">
        <f>'Полезный отпуск'!I20</f>
        <v>0</v>
      </c>
      <c r="H15" s="825">
        <f>'Полезный отпуск'!L20</f>
        <v>0</v>
      </c>
      <c r="I15" s="686"/>
      <c r="J15" s="687"/>
      <c r="K15" s="869">
        <f>'Полезный отпуск'!O20</f>
        <v>0</v>
      </c>
      <c r="L15" s="686"/>
      <c r="M15" s="687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s="37" customFormat="1" ht="16.5" customHeight="1">
      <c r="A16" s="744" t="s">
        <v>42</v>
      </c>
      <c r="B16" s="745" t="s">
        <v>43</v>
      </c>
      <c r="C16" s="625" t="s">
        <v>28</v>
      </c>
      <c r="D16" s="767">
        <f>'Полезный отпуск'!F21</f>
        <v>0</v>
      </c>
      <c r="E16" s="817"/>
      <c r="F16" s="2229"/>
      <c r="G16" s="2233">
        <f>'Полезный отпуск'!I21</f>
        <v>0</v>
      </c>
      <c r="H16" s="825">
        <f>'Полезный отпуск'!L21</f>
        <v>0</v>
      </c>
      <c r="I16" s="686"/>
      <c r="J16" s="687"/>
      <c r="K16" s="869">
        <f>'Полезный отпуск'!O21</f>
        <v>0</v>
      </c>
      <c r="L16" s="686"/>
      <c r="M16" s="687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s="37" customFormat="1" ht="16.5" customHeight="1" thickBot="1">
      <c r="A17" s="749" t="s">
        <v>44</v>
      </c>
      <c r="B17" s="750" t="s">
        <v>75</v>
      </c>
      <c r="C17" s="751" t="s">
        <v>28</v>
      </c>
      <c r="D17" s="769">
        <f>'Полезный отпуск'!F22</f>
        <v>0</v>
      </c>
      <c r="E17" s="821"/>
      <c r="F17" s="2231"/>
      <c r="G17" s="2235">
        <f>'Полезный отпуск'!I22</f>
        <v>0</v>
      </c>
      <c r="H17" s="830">
        <f>'Полезный отпуск'!L22</f>
        <v>0</v>
      </c>
      <c r="I17" s="831"/>
      <c r="J17" s="832"/>
      <c r="K17" s="873">
        <f>'Полезный отпуск'!O22</f>
        <v>0</v>
      </c>
      <c r="L17" s="831"/>
      <c r="M17" s="832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s="18" customFormat="1" ht="21" thickBot="1">
      <c r="A18" s="2952" t="s">
        <v>45</v>
      </c>
      <c r="B18" s="2941" t="s">
        <v>143</v>
      </c>
      <c r="C18" s="2942"/>
      <c r="D18" s="2942"/>
      <c r="E18" s="2942"/>
      <c r="F18" s="2942"/>
      <c r="G18" s="2943"/>
      <c r="H18" s="2942"/>
      <c r="I18" s="2942"/>
      <c r="J18" s="2944"/>
      <c r="K18" s="2975"/>
      <c r="L18" s="2976"/>
      <c r="M18" s="2976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s="37" customFormat="1" ht="16.5" customHeight="1" thickBot="1">
      <c r="A19" s="2953"/>
      <c r="B19" s="757" t="s">
        <v>150</v>
      </c>
      <c r="C19" s="693" t="s">
        <v>46</v>
      </c>
      <c r="D19" s="1383">
        <f>D20+D21+D22+D25+D26</f>
        <v>0</v>
      </c>
      <c r="E19" s="1384">
        <f aca="true" t="shared" si="0" ref="E19:M19">E20+E21+E22+E25+E26</f>
        <v>0</v>
      </c>
      <c r="F19" s="1385">
        <f t="shared" si="0"/>
        <v>0</v>
      </c>
      <c r="G19" s="1452">
        <f t="shared" si="0"/>
        <v>0</v>
      </c>
      <c r="H19" s="835">
        <f t="shared" si="0"/>
        <v>0</v>
      </c>
      <c r="I19" s="846">
        <f>I20+I21+I22+I25+I26</f>
        <v>0</v>
      </c>
      <c r="J19" s="847">
        <f>J20+J21+J22+J25+J26</f>
        <v>0</v>
      </c>
      <c r="K19" s="874" t="e">
        <f t="shared" si="0"/>
        <v>#DIV/0!</v>
      </c>
      <c r="L19" s="884" t="e">
        <f t="shared" si="0"/>
        <v>#DIV/0!</v>
      </c>
      <c r="M19" s="885" t="e">
        <f t="shared" si="0"/>
        <v>#DIV/0!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13" ht="16.5" customHeight="1">
      <c r="A20" s="752" t="s">
        <v>67</v>
      </c>
      <c r="B20" s="792" t="s">
        <v>148</v>
      </c>
      <c r="C20" s="706" t="s">
        <v>46</v>
      </c>
      <c r="D20" s="1388">
        <f>'ОПЕРАЦ.РАСХОДЫ по статьям'!C7</f>
        <v>0</v>
      </c>
      <c r="E20" s="1389">
        <f>'ОПЕРАЦ.РАСХОДЫ по статьям'!D7</f>
        <v>0</v>
      </c>
      <c r="F20" s="1390">
        <f>'ОПЕРАЦ.РАСХОДЫ по статьям'!E7</f>
        <v>0</v>
      </c>
      <c r="G20" s="793"/>
      <c r="H20" s="1457">
        <f>'ОПЕРАЦ.РАСХОДЫ по статьям'!I7</f>
        <v>0</v>
      </c>
      <c r="I20" s="1458">
        <f>'ОПЕРАЦ.РАСХОДЫ по статьям'!J7</f>
        <v>0</v>
      </c>
      <c r="J20" s="1459">
        <f>'ОПЕРАЦ.РАСХОДЫ по статьям'!K7</f>
        <v>0</v>
      </c>
      <c r="K20" s="1464" t="e">
        <f>'ОПЕРАЦ.РАСХОДЫ по статьям'!L7</f>
        <v>#DIV/0!</v>
      </c>
      <c r="L20" s="1465" t="e">
        <f>'ОПЕРАЦ.РАСХОДЫ по статьям'!M7</f>
        <v>#DIV/0!</v>
      </c>
      <c r="M20" s="1466" t="e">
        <f>'ОПЕРАЦ.РАСХОДЫ по статьям'!N7</f>
        <v>#DIV/0!</v>
      </c>
    </row>
    <row r="21" spans="1:32" s="36" customFormat="1" ht="49.5" customHeight="1">
      <c r="A21" s="752" t="s">
        <v>68</v>
      </c>
      <c r="B21" s="758" t="s">
        <v>164</v>
      </c>
      <c r="C21" s="759" t="s">
        <v>46</v>
      </c>
      <c r="D21" s="699">
        <f>'ОПЕРАЦ.РАСХОДЫ по статьям'!C12</f>
        <v>0</v>
      </c>
      <c r="E21" s="1386">
        <f>'ОПЕРАЦ.РАСХОДЫ по статьям'!D12</f>
        <v>0</v>
      </c>
      <c r="F21" s="1391">
        <f>'ОПЕРАЦ.РАСХОДЫ по статьям'!E12</f>
        <v>0</v>
      </c>
      <c r="G21" s="777"/>
      <c r="H21" s="826">
        <f>'ОПЕРАЦ.РАСХОДЫ по статьям'!I12</f>
        <v>0</v>
      </c>
      <c r="I21" s="1453">
        <f>'ОПЕРАЦ.РАСХОДЫ по статьям'!J12</f>
        <v>0</v>
      </c>
      <c r="J21" s="1454">
        <f>'ОПЕРАЦ.РАСХОДЫ по статьям'!K12</f>
        <v>0</v>
      </c>
      <c r="K21" s="869" t="e">
        <f>'ОПЕРАЦ.РАСХОДЫ по статьям'!L12</f>
        <v>#DIV/0!</v>
      </c>
      <c r="L21" s="1460" t="e">
        <f>'ОПЕРАЦ.РАСХОДЫ по статьям'!M12</f>
        <v>#DIV/0!</v>
      </c>
      <c r="M21" s="1461" t="e">
        <f>'ОПЕРАЦ.РАСХОДЫ по статьям'!N12</f>
        <v>#DIV/0!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s="36" customFormat="1" ht="16.5" customHeight="1">
      <c r="A22" s="752" t="s">
        <v>69</v>
      </c>
      <c r="B22" s="758" t="s">
        <v>149</v>
      </c>
      <c r="C22" s="759" t="s">
        <v>46</v>
      </c>
      <c r="D22" s="699">
        <f>-'ОПЕРАЦ.РАСХОДЫ по статьям'!C18</f>
        <v>0</v>
      </c>
      <c r="E22" s="1386">
        <f>-'ОПЕРАЦ.РАСХОДЫ по статьям'!D18</f>
        <v>0</v>
      </c>
      <c r="F22" s="1391">
        <f>-'ОПЕРАЦ.РАСХОДЫ по статьям'!E18</f>
        <v>0</v>
      </c>
      <c r="G22" s="777"/>
      <c r="H22" s="826">
        <f>'ОПЕРАЦ.РАСХОДЫ по статьям'!I18</f>
        <v>0</v>
      </c>
      <c r="I22" s="1453">
        <f>'ОПЕРАЦ.РАСХОДЫ по статьям'!J18</f>
        <v>0</v>
      </c>
      <c r="J22" s="1454">
        <f>'ОПЕРАЦ.РАСХОДЫ по статьям'!K18</f>
        <v>0</v>
      </c>
      <c r="K22" s="869" t="e">
        <f>'ОПЕРАЦ.РАСХОДЫ по статьям'!L18</f>
        <v>#DIV/0!</v>
      </c>
      <c r="L22" s="1460" t="e">
        <f>'ОПЕРАЦ.РАСХОДЫ по статьям'!M18</f>
        <v>#DIV/0!</v>
      </c>
      <c r="M22" s="1461" t="e">
        <f>'ОПЕРАЦ.РАСХОДЫ по статьям'!N18</f>
        <v>#DIV/0!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s="765" customFormat="1" ht="16.5" customHeight="1">
      <c r="A23" s="764"/>
      <c r="B23" s="753" t="s">
        <v>62</v>
      </c>
      <c r="C23" s="754" t="s">
        <v>63</v>
      </c>
      <c r="D23" s="773">
        <f>'ОПЕРАЦ.РАСХОДЫ по статьям'!C19</f>
        <v>0</v>
      </c>
      <c r="E23" s="1387">
        <f>'ОПЕРАЦ.РАСХОДЫ по статьям'!D19</f>
        <v>0</v>
      </c>
      <c r="F23" s="1392">
        <f>'ОПЕРАЦ.РАСХОДЫ по статьям'!E19</f>
        <v>0</v>
      </c>
      <c r="G23" s="774"/>
      <c r="H23" s="826">
        <f>'ОПЕРАЦ.РАСХОДЫ по статьям'!I19</f>
        <v>0</v>
      </c>
      <c r="I23" s="1453">
        <f>'ОПЕРАЦ.РАСХОДЫ по статьям'!J19</f>
        <v>0</v>
      </c>
      <c r="J23" s="1454">
        <f>'ОПЕРАЦ.РАСХОДЫ по статьям'!K19</f>
        <v>0</v>
      </c>
      <c r="K23" s="869" t="e">
        <f>'ОПЕРАЦ.РАСХОДЫ по статьям'!L19</f>
        <v>#REF!</v>
      </c>
      <c r="L23" s="1460" t="e">
        <f>'ОПЕРАЦ.РАСХОДЫ по статьям'!M19</f>
        <v>#REF!</v>
      </c>
      <c r="M23" s="1461" t="e">
        <f>'ОПЕРАЦ.РАСХОДЫ по статьям'!N19</f>
        <v>#REF!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s="765" customFormat="1" ht="16.5" customHeight="1">
      <c r="A24" s="764"/>
      <c r="B24" s="753" t="s">
        <v>64</v>
      </c>
      <c r="C24" s="754" t="s">
        <v>65</v>
      </c>
      <c r="D24" s="773">
        <f>'ОПЕРАЦ.РАСХОДЫ по статьям'!C20</f>
        <v>0</v>
      </c>
      <c r="E24" s="1387">
        <f>'ОПЕРАЦ.РАСХОДЫ по статьям'!D20</f>
        <v>0</v>
      </c>
      <c r="F24" s="1392">
        <f>'ОПЕРАЦ.РАСХОДЫ по статьям'!E20</f>
        <v>0</v>
      </c>
      <c r="G24" s="774"/>
      <c r="H24" s="826">
        <f>'ОПЕРАЦ.РАСХОДЫ по статьям'!I20</f>
        <v>0</v>
      </c>
      <c r="I24" s="1453">
        <f>'ОПЕРАЦ.РАСХОДЫ по статьям'!J20</f>
        <v>0</v>
      </c>
      <c r="J24" s="1454">
        <f>'ОПЕРАЦ.РАСХОДЫ по статьям'!K20</f>
        <v>0</v>
      </c>
      <c r="K24" s="869" t="e">
        <f>'ОПЕРАЦ.РАСХОДЫ по статьям'!L20</f>
        <v>#DIV/0!</v>
      </c>
      <c r="L24" s="1460" t="e">
        <f>'ОПЕРАЦ.РАСХОДЫ по статьям'!M20</f>
        <v>#DIV/0!</v>
      </c>
      <c r="M24" s="1461" t="e">
        <f>'ОПЕРАЦ.РАСХОДЫ по статьям'!N20</f>
        <v>#DIV/0!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s="36" customFormat="1" ht="16.5" customHeight="1">
      <c r="A25" s="752" t="s">
        <v>70</v>
      </c>
      <c r="B25" s="758" t="s">
        <v>354</v>
      </c>
      <c r="C25" s="759" t="s">
        <v>46</v>
      </c>
      <c r="D25" s="699">
        <f>'ОПЕРАЦ.РАСХОДЫ по статьям'!C22</f>
        <v>0</v>
      </c>
      <c r="E25" s="1386">
        <f>'ОПЕРАЦ.РАСХОДЫ по статьям'!D22</f>
        <v>0</v>
      </c>
      <c r="F25" s="1391">
        <f>'ОПЕРАЦ.РАСХОДЫ по статьям'!E22</f>
        <v>0</v>
      </c>
      <c r="G25" s="777"/>
      <c r="H25" s="826">
        <f>'ОПЕРАЦ.РАСХОДЫ по статьям'!I22</f>
        <v>0</v>
      </c>
      <c r="I25" s="1453">
        <f>'ОПЕРАЦ.РАСХОДЫ по статьям'!J22</f>
        <v>0</v>
      </c>
      <c r="J25" s="1454">
        <f>'ОПЕРАЦ.РАСХОДЫ по статьям'!K22</f>
        <v>0</v>
      </c>
      <c r="K25" s="869" t="e">
        <f>'ОПЕРАЦ.РАСХОДЫ по статьям'!L22</f>
        <v>#DIV/0!</v>
      </c>
      <c r="L25" s="1460" t="e">
        <f>'ОПЕРАЦ.РАСХОДЫ по статьям'!M22</f>
        <v>#DIV/0!</v>
      </c>
      <c r="M25" s="1461" t="e">
        <f>'ОПЕРАЦ.РАСХОДЫ по статьям'!N22</f>
        <v>#DIV/0!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s="36" customFormat="1" ht="16.5" customHeight="1" thickBot="1">
      <c r="A26" s="752" t="s">
        <v>71</v>
      </c>
      <c r="B26" s="778" t="s">
        <v>154</v>
      </c>
      <c r="C26" s="779" t="s">
        <v>46</v>
      </c>
      <c r="D26" s="781">
        <f>'ОПЕРАЦ.РАСХОДЫ по статьям'!C23</f>
        <v>0</v>
      </c>
      <c r="E26" s="1393">
        <f>'ОПЕРАЦ.РАСХОДЫ по статьям'!D23</f>
        <v>0</v>
      </c>
      <c r="F26" s="1394">
        <f>'ОПЕРАЦ.РАСХОДЫ по статьям'!E23</f>
        <v>0</v>
      </c>
      <c r="G26" s="780"/>
      <c r="H26" s="833">
        <f>'ОПЕРАЦ.РАСХОДЫ по статьям'!I23</f>
        <v>0</v>
      </c>
      <c r="I26" s="1455">
        <f>'ОПЕРАЦ.РАСХОДЫ по статьям'!J23</f>
        <v>0</v>
      </c>
      <c r="J26" s="1456">
        <f>'ОПЕРАЦ.РАСХОДЫ по статьям'!K23</f>
        <v>0</v>
      </c>
      <c r="K26" s="873" t="e">
        <f>'ОПЕРАЦ.РАСХОДЫ по статьям'!L23</f>
        <v>#DIV/0!</v>
      </c>
      <c r="L26" s="1462" t="e">
        <f>'ОПЕРАЦ.РАСХОДЫ по статьям'!M23</f>
        <v>#DIV/0!</v>
      </c>
      <c r="M26" s="1463" t="e">
        <f>'ОПЕРАЦ.РАСХОДЫ по статьям'!N23</f>
        <v>#DIV/0!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13" ht="21" thickBot="1">
      <c r="A27" s="2962" t="s">
        <v>51</v>
      </c>
      <c r="B27" s="2941" t="s">
        <v>142</v>
      </c>
      <c r="C27" s="2942"/>
      <c r="D27" s="2942"/>
      <c r="E27" s="2942"/>
      <c r="F27" s="2942"/>
      <c r="G27" s="2942"/>
      <c r="H27" s="2942"/>
      <c r="I27" s="2942"/>
      <c r="J27" s="2944"/>
      <c r="K27" s="2977"/>
      <c r="L27" s="2978"/>
      <c r="M27" s="2978"/>
    </row>
    <row r="28" spans="1:13" ht="16.5" customHeight="1" thickBot="1">
      <c r="A28" s="2963"/>
      <c r="B28" s="760" t="s">
        <v>150</v>
      </c>
      <c r="C28" s="693" t="s">
        <v>46</v>
      </c>
      <c r="D28" s="770">
        <f>E28+F28</f>
        <v>0</v>
      </c>
      <c r="E28" s="771">
        <f>E29+E31+E32+E33+E34+E35+E36+E37</f>
        <v>0</v>
      </c>
      <c r="F28" s="772">
        <f>F29+F31+F32+F33+F34+F35+F36+F37</f>
        <v>0</v>
      </c>
      <c r="G28" s="1395">
        <f>G29+G31+G32+G33+G34+G35+G36+G37</f>
        <v>0</v>
      </c>
      <c r="H28" s="835">
        <f>I28+J28</f>
        <v>0</v>
      </c>
      <c r="I28" s="836">
        <f>I29+I31+I32+I33+I34+I35+I36+I37</f>
        <v>0</v>
      </c>
      <c r="J28" s="837">
        <f>J29+J31+J32+J33+J34+J35+J36+J37</f>
        <v>0</v>
      </c>
      <c r="K28" s="874">
        <f>L28+M28</f>
        <v>0</v>
      </c>
      <c r="L28" s="875">
        <f>L29+L31+L32+L33+L34+L35+L36+L37</f>
        <v>0</v>
      </c>
      <c r="M28" s="876">
        <f>M29+M31+M32+M33+M34+M35+M36+M37</f>
        <v>0</v>
      </c>
    </row>
    <row r="29" spans="1:13" ht="16.5" customHeight="1">
      <c r="A29" s="695" t="s">
        <v>82</v>
      </c>
      <c r="B29" s="788" t="s">
        <v>664</v>
      </c>
      <c r="C29" s="695" t="s">
        <v>46</v>
      </c>
      <c r="D29" s="795">
        <f>'Неподконтрольные расходы'!C6</f>
        <v>0</v>
      </c>
      <c r="E29" s="1401">
        <f>'Неподконтрольные расходы'!D6</f>
        <v>0</v>
      </c>
      <c r="F29" s="2249">
        <f>'Неподконтрольные расходы'!E6</f>
        <v>0</v>
      </c>
      <c r="G29" s="2257">
        <f>'Неподконтрольные расходы'!F6</f>
        <v>0</v>
      </c>
      <c r="H29" s="2253">
        <f>'Неподконтрольные расходы'!G6</f>
        <v>0</v>
      </c>
      <c r="I29" s="838">
        <f>'Неподконтрольные расходы'!H6</f>
        <v>0</v>
      </c>
      <c r="J29" s="839">
        <f>'Неподконтрольные расходы'!I6</f>
        <v>0</v>
      </c>
      <c r="K29" s="1470">
        <f>'Неподконтрольные расходы'!J6</f>
        <v>0</v>
      </c>
      <c r="L29" s="1471">
        <f>'Неподконтрольные расходы'!K6</f>
        <v>0</v>
      </c>
      <c r="M29" s="1472">
        <f>'Неподконтрольные расходы'!L6</f>
        <v>0</v>
      </c>
    </row>
    <row r="30" spans="1:32" s="765" customFormat="1" ht="16.5" customHeight="1">
      <c r="A30" s="629"/>
      <c r="B30" s="628" t="s">
        <v>66</v>
      </c>
      <c r="C30" s="629" t="s">
        <v>31</v>
      </c>
      <c r="D30" s="782">
        <f>'Неподконтрольные расходы'!C7</f>
        <v>0</v>
      </c>
      <c r="E30" s="1397">
        <f>'Неподконтрольные расходы'!D7</f>
        <v>0</v>
      </c>
      <c r="F30" s="2250">
        <f>'Неподконтрольные расходы'!E7</f>
        <v>0</v>
      </c>
      <c r="G30" s="813">
        <f>'Неподконтрольные расходы'!F7</f>
        <v>0</v>
      </c>
      <c r="H30" s="2254">
        <f>'Неподконтрольные расходы'!G7</f>
        <v>0</v>
      </c>
      <c r="I30" s="840">
        <f>'Неподконтрольные расходы'!H7</f>
        <v>0</v>
      </c>
      <c r="J30" s="841">
        <f>'Неподконтрольные расходы'!I7</f>
        <v>0</v>
      </c>
      <c r="K30" s="877">
        <f>'Неподконтрольные расходы'!J7</f>
        <v>0</v>
      </c>
      <c r="L30" s="1378">
        <f>'Неподконтрольные расходы'!K7</f>
        <v>0</v>
      </c>
      <c r="M30" s="1379">
        <f>'Неподконтрольные расходы'!L7</f>
        <v>0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13" ht="30.75" customHeight="1">
      <c r="A31" s="697" t="s">
        <v>132</v>
      </c>
      <c r="B31" s="790" t="s">
        <v>360</v>
      </c>
      <c r="C31" s="697" t="s">
        <v>46</v>
      </c>
      <c r="D31" s="783">
        <f>'Неподконтрольные расходы'!C5</f>
        <v>0</v>
      </c>
      <c r="E31" s="1396">
        <f>'Неподконтрольные расходы'!D5</f>
        <v>0</v>
      </c>
      <c r="F31" s="2251">
        <f>'Неподконтрольные расходы'!E5</f>
        <v>0</v>
      </c>
      <c r="G31" s="813">
        <f>'Неподконтрольные расходы'!F5</f>
        <v>0</v>
      </c>
      <c r="H31" s="2255">
        <f>'Неподконтрольные расходы'!G5</f>
        <v>0</v>
      </c>
      <c r="I31" s="843">
        <f>'Неподконтрольные расходы'!H5</f>
        <v>0</v>
      </c>
      <c r="J31" s="844">
        <f>'Неподконтрольные расходы'!I5</f>
        <v>0</v>
      </c>
      <c r="K31" s="877">
        <f>'Неподконтрольные расходы'!J5</f>
        <v>0</v>
      </c>
      <c r="L31" s="1378">
        <f>'Неподконтрольные расходы'!K5</f>
        <v>0</v>
      </c>
      <c r="M31" s="1379">
        <f>'Неподконтрольные расходы'!L5</f>
        <v>0</v>
      </c>
    </row>
    <row r="32" spans="1:13" ht="36.75" customHeight="1">
      <c r="A32" s="696" t="s">
        <v>133</v>
      </c>
      <c r="B32" s="685" t="s">
        <v>539</v>
      </c>
      <c r="C32" s="697" t="s">
        <v>46</v>
      </c>
      <c r="D32" s="783">
        <f>'Неподконтрольные расходы'!C23+'Неподконтрольные расходы'!C24+'Неподконтрольные расходы'!C25+'Неподконтрольные расходы'!C26+'Неподконтрольные расходы'!C27+'Неподконтрольные расходы'!C28</f>
        <v>0</v>
      </c>
      <c r="E32" s="1396">
        <f>'Неподконтрольные расходы'!D23+'Неподконтрольные расходы'!D24+'Неподконтрольные расходы'!D25+'Неподконтрольные расходы'!D26+'Неподконтрольные расходы'!D27+'Неподконтрольные расходы'!D28</f>
        <v>0</v>
      </c>
      <c r="F32" s="2251">
        <f>'Неподконтрольные расходы'!E23+'Неподконтрольные расходы'!E24+'Неподконтрольные расходы'!E25+'Неподконтрольные расходы'!E26+'Неподконтрольные расходы'!E27+'Неподконтрольные расходы'!E28</f>
        <v>0</v>
      </c>
      <c r="G32" s="813">
        <f>'Неподконтрольные расходы'!F22</f>
        <v>0</v>
      </c>
      <c r="H32" s="2255">
        <f>'Неподконтрольные расходы'!G23+'Неподконтрольные расходы'!G24+'Неподконтрольные расходы'!G25+'Неподконтрольные расходы'!G26+'Неподконтрольные расходы'!G27+'Неподконтрольные расходы'!G28</f>
        <v>0</v>
      </c>
      <c r="I32" s="843">
        <f>'Неподконтрольные расходы'!H23+'Неподконтрольные расходы'!H24+'Неподконтрольные расходы'!H25+'Неподконтрольные расходы'!H26+'Неподконтрольные расходы'!H27+'Неподконтрольные расходы'!H28</f>
        <v>0</v>
      </c>
      <c r="J32" s="844">
        <f>'Неподконтрольные расходы'!I23+'Неподконтрольные расходы'!I24+'Неподконтрольные расходы'!I25+'Неподконтрольные расходы'!I26+'Неподконтрольные расходы'!I27+'Неподконтрольные расходы'!I28</f>
        <v>0</v>
      </c>
      <c r="K32" s="877">
        <f>'Неподконтрольные расходы'!J22</f>
        <v>0</v>
      </c>
      <c r="L32" s="1378">
        <f>'Неподконтрольные расходы'!K22</f>
        <v>0</v>
      </c>
      <c r="M32" s="1379">
        <f>'Неподконтрольные расходы'!L22</f>
        <v>0</v>
      </c>
    </row>
    <row r="33" spans="1:13" ht="16.5" customHeight="1">
      <c r="A33" s="696" t="s">
        <v>134</v>
      </c>
      <c r="B33" s="685" t="s">
        <v>181</v>
      </c>
      <c r="C33" s="697"/>
      <c r="D33" s="783">
        <f>'Неподконтрольные расходы'!C29</f>
        <v>0</v>
      </c>
      <c r="E33" s="1396">
        <f>'Неподконтрольные расходы'!D29</f>
        <v>0</v>
      </c>
      <c r="F33" s="2251">
        <f>'Неподконтрольные расходы'!E29</f>
        <v>0</v>
      </c>
      <c r="G33" s="813">
        <f>'Неподконтрольные расходы'!F29</f>
        <v>0</v>
      </c>
      <c r="H33" s="2255">
        <f>'Неподконтрольные расходы'!G29</f>
        <v>0</v>
      </c>
      <c r="I33" s="843">
        <f>'Неподконтрольные расходы'!H29</f>
        <v>0</v>
      </c>
      <c r="J33" s="844">
        <f>'Неподконтрольные расходы'!I29</f>
        <v>0</v>
      </c>
      <c r="K33" s="877">
        <f>'Неподконтрольные расходы'!J29</f>
        <v>0</v>
      </c>
      <c r="L33" s="1378">
        <f>'Неподконтрольные расходы'!K29</f>
        <v>0</v>
      </c>
      <c r="M33" s="1379">
        <f>'Неподконтрольные расходы'!L29</f>
        <v>0</v>
      </c>
    </row>
    <row r="34" spans="1:13" ht="33" customHeight="1">
      <c r="A34" s="696" t="s">
        <v>151</v>
      </c>
      <c r="B34" s="685" t="s">
        <v>152</v>
      </c>
      <c r="C34" s="697" t="s">
        <v>46</v>
      </c>
      <c r="D34" s="783">
        <f>'Неподконтрольные расходы'!C8</f>
        <v>0</v>
      </c>
      <c r="E34" s="1396">
        <f>'Неподконтрольные расходы'!D8</f>
        <v>0</v>
      </c>
      <c r="F34" s="2251">
        <f>'Неподконтрольные расходы'!E8</f>
        <v>0</v>
      </c>
      <c r="G34" s="813">
        <f>'Неподконтрольные расходы'!F8</f>
        <v>0</v>
      </c>
      <c r="H34" s="2255">
        <f>'Неподконтрольные расходы'!G8</f>
        <v>0</v>
      </c>
      <c r="I34" s="843">
        <f>'Неподконтрольные расходы'!H8</f>
        <v>0</v>
      </c>
      <c r="J34" s="844">
        <f>'Неподконтрольные расходы'!I8</f>
        <v>0</v>
      </c>
      <c r="K34" s="877">
        <f>'Неподконтрольные расходы'!J8</f>
        <v>0</v>
      </c>
      <c r="L34" s="1378">
        <f>'Неподконтрольные расходы'!K8</f>
        <v>0</v>
      </c>
      <c r="M34" s="1379">
        <f>'Неподконтрольные расходы'!L8</f>
        <v>0</v>
      </c>
    </row>
    <row r="35" spans="1:13" ht="16.5" customHeight="1">
      <c r="A35" s="696" t="s">
        <v>153</v>
      </c>
      <c r="B35" s="685" t="s">
        <v>468</v>
      </c>
      <c r="C35" s="697"/>
      <c r="D35" s="783">
        <f>'Неподконтрольные расходы'!C19</f>
        <v>0</v>
      </c>
      <c r="E35" s="1396">
        <f>'Неподконтрольные расходы'!D19</f>
        <v>0</v>
      </c>
      <c r="F35" s="2251">
        <f>'Неподконтрольные расходы'!E19</f>
        <v>0</v>
      </c>
      <c r="G35" s="813">
        <f>'Неподконтрольные расходы'!F19</f>
        <v>0</v>
      </c>
      <c r="H35" s="2255">
        <f>'Неподконтрольные расходы'!G19</f>
        <v>0</v>
      </c>
      <c r="I35" s="843">
        <f>'Неподконтрольные расходы'!H19</f>
        <v>0</v>
      </c>
      <c r="J35" s="844">
        <f>'Неподконтрольные расходы'!I19</f>
        <v>0</v>
      </c>
      <c r="K35" s="877">
        <f>'Неподконтрольные расходы'!J19</f>
        <v>0</v>
      </c>
      <c r="L35" s="1378">
        <f>'Неподконтрольные расходы'!K19</f>
        <v>0</v>
      </c>
      <c r="M35" s="1379">
        <f>'Неподконтрольные расходы'!L19</f>
        <v>0</v>
      </c>
    </row>
    <row r="36" spans="1:13" ht="16.5" customHeight="1">
      <c r="A36" s="696" t="s">
        <v>355</v>
      </c>
      <c r="B36" s="685" t="s">
        <v>131</v>
      </c>
      <c r="C36" s="697" t="s">
        <v>46</v>
      </c>
      <c r="D36" s="783">
        <f>'Неподконтрольные расходы'!C17</f>
        <v>0</v>
      </c>
      <c r="E36" s="1396">
        <f>'Неподконтрольные расходы'!D17</f>
        <v>0</v>
      </c>
      <c r="F36" s="2251">
        <f>'Неподконтрольные расходы'!E17</f>
        <v>0</v>
      </c>
      <c r="G36" s="813">
        <f>'Неподконтрольные расходы'!F17</f>
        <v>0</v>
      </c>
      <c r="H36" s="2255">
        <f>'Неподконтрольные расходы'!G17</f>
        <v>0</v>
      </c>
      <c r="I36" s="843">
        <f>'Неподконтрольные расходы'!H17</f>
        <v>0</v>
      </c>
      <c r="J36" s="844">
        <f>'Неподконтрольные расходы'!I17</f>
        <v>0</v>
      </c>
      <c r="K36" s="877">
        <f>'Неподконтрольные расходы'!J17</f>
        <v>0</v>
      </c>
      <c r="L36" s="1378">
        <f>'Неподконтрольные расходы'!K17</f>
        <v>0</v>
      </c>
      <c r="M36" s="1379">
        <f>'Неподконтрольные расходы'!L17</f>
        <v>0</v>
      </c>
    </row>
    <row r="37" spans="1:13" ht="81.75" customHeight="1" thickBot="1">
      <c r="A37" s="696" t="s">
        <v>765</v>
      </c>
      <c r="B37" s="790" t="s">
        <v>361</v>
      </c>
      <c r="C37" s="697" t="s">
        <v>46</v>
      </c>
      <c r="D37" s="791">
        <f>'Неподконтрольные расходы'!C18</f>
        <v>0</v>
      </c>
      <c r="E37" s="1399">
        <f>'Неподконтрольные расходы'!D18</f>
        <v>0</v>
      </c>
      <c r="F37" s="2252">
        <f>'Неподконтрольные расходы'!E18</f>
        <v>0</v>
      </c>
      <c r="G37" s="2258">
        <f>'Неподконтрольные расходы'!F18</f>
        <v>0</v>
      </c>
      <c r="H37" s="2256">
        <f>'Неподконтрольные расходы'!G18</f>
        <v>0</v>
      </c>
      <c r="I37" s="1498">
        <f>'Неподконтрольные расходы'!H18</f>
        <v>0</v>
      </c>
      <c r="J37" s="1499">
        <f>'Неподконтрольные расходы'!I18</f>
        <v>0</v>
      </c>
      <c r="K37" s="1467">
        <f>'Неподконтрольные расходы'!J18</f>
        <v>0</v>
      </c>
      <c r="L37" s="1468">
        <f>'Неподконтрольные расходы'!K18</f>
        <v>0</v>
      </c>
      <c r="M37" s="1469">
        <f>'Неподконтрольные расходы'!L18</f>
        <v>0</v>
      </c>
    </row>
    <row r="38" spans="1:13" ht="21" thickBot="1">
      <c r="A38" s="2972" t="s">
        <v>52</v>
      </c>
      <c r="B38" s="2941" t="s">
        <v>144</v>
      </c>
      <c r="C38" s="2942"/>
      <c r="D38" s="2942"/>
      <c r="E38" s="2942"/>
      <c r="F38" s="2942"/>
      <c r="G38" s="2943"/>
      <c r="H38" s="2942"/>
      <c r="I38" s="2942"/>
      <c r="J38" s="2944"/>
      <c r="K38" s="2968"/>
      <c r="L38" s="2969"/>
      <c r="M38" s="2969"/>
    </row>
    <row r="39" spans="1:13" ht="16.5" customHeight="1" thickBot="1">
      <c r="A39" s="2963"/>
      <c r="B39" s="761" t="s">
        <v>150</v>
      </c>
      <c r="C39" s="694" t="s">
        <v>46</v>
      </c>
      <c r="D39" s="1383">
        <f>E39+F39</f>
        <v>0</v>
      </c>
      <c r="E39" s="1402">
        <f>E40+E41+D42+D43+D44+E45</f>
        <v>0</v>
      </c>
      <c r="F39" s="1403">
        <f>F40+F41+F42+F43+F44+F45</f>
        <v>0</v>
      </c>
      <c r="G39" s="1452">
        <f>G40+G41+G42+G43+G44+G45</f>
        <v>0</v>
      </c>
      <c r="H39" s="835" t="e">
        <f>H40+H41+H43+H44+H45</f>
        <v>#DIV/0!</v>
      </c>
      <c r="I39" s="836" t="e">
        <f>I40+I41+H43+H44+I45</f>
        <v>#DIV/0!</v>
      </c>
      <c r="J39" s="837">
        <f>J40+J41+H42+J45</f>
        <v>0</v>
      </c>
      <c r="K39" s="1473" t="e">
        <f>K40+K41+K43+K44+K45</f>
        <v>#DIV/0!</v>
      </c>
      <c r="L39" s="878" t="e">
        <f>L40+L41+K43+K44+L45</f>
        <v>#DIV/0!</v>
      </c>
      <c r="M39" s="879">
        <f>M40+M41+K42+M45</f>
        <v>0</v>
      </c>
    </row>
    <row r="40" spans="1:13" ht="16.5" customHeight="1">
      <c r="A40" s="794" t="s">
        <v>79</v>
      </c>
      <c r="B40" s="763" t="s">
        <v>146</v>
      </c>
      <c r="C40" s="684" t="s">
        <v>46</v>
      </c>
      <c r="D40" s="789">
        <f>'Затраты на услуги водоснабжения'!F7</f>
        <v>0</v>
      </c>
      <c r="E40" s="1407">
        <f>'Затраты на услуги водоснабжения'!G7</f>
        <v>0</v>
      </c>
      <c r="F40" s="1408">
        <f>'Затраты на услуги водоснабжения'!H7</f>
        <v>0</v>
      </c>
      <c r="G40" s="796">
        <f>'Затраты на услуги водоснабжения'!I7</f>
        <v>0</v>
      </c>
      <c r="H40" s="1484" t="e">
        <f>'Затраты на услуги водоснабжения'!K7</f>
        <v>#DIV/0!</v>
      </c>
      <c r="I40" s="1485" t="e">
        <f>'Затраты на услуги водоснабжения'!L7</f>
        <v>#DIV/0!</v>
      </c>
      <c r="J40" s="1486">
        <f>'Затраты на услуги водоснабжения'!O7</f>
        <v>0</v>
      </c>
      <c r="K40" s="1474" t="e">
        <f>'Затраты на услуги водоснабжения'!R7</f>
        <v>#DIV/0!</v>
      </c>
      <c r="L40" s="1474" t="e">
        <f>'Затраты на услуги водоснабжения'!S7</f>
        <v>#DIV/0!</v>
      </c>
      <c r="M40" s="839">
        <f>'Затраты на услуги водоснабжения'!V7</f>
        <v>0</v>
      </c>
    </row>
    <row r="41" spans="1:13" ht="16.5" customHeight="1">
      <c r="A41" s="688" t="s">
        <v>80</v>
      </c>
      <c r="B41" s="797" t="s">
        <v>147</v>
      </c>
      <c r="C41" s="696" t="s">
        <v>46</v>
      </c>
      <c r="D41" s="783">
        <f>'Затраты на услуги водоснабжения'!F10</f>
        <v>0</v>
      </c>
      <c r="E41" s="1396">
        <f>'Затраты на услуги водоснабжения'!G10</f>
        <v>0</v>
      </c>
      <c r="F41" s="1398">
        <f>'Затраты на услуги водоснабжения'!H10</f>
        <v>0</v>
      </c>
      <c r="G41" s="785">
        <f>'Затраты на услуги водоснабжения'!I10</f>
        <v>0</v>
      </c>
      <c r="H41" s="842" t="e">
        <f>'Затраты на услуги водоснабжения'!K10</f>
        <v>#DIV/0!</v>
      </c>
      <c r="I41" s="1480" t="e">
        <f>'Затраты на услуги водоснабжения'!L10</f>
        <v>#DIV/0!</v>
      </c>
      <c r="J41" s="844">
        <f>'Затраты на услуги водоснабжения'!O10</f>
        <v>0</v>
      </c>
      <c r="K41" s="1475" t="e">
        <f>'Затраты на услуги водоснабжения'!R10</f>
        <v>#DIV/0!</v>
      </c>
      <c r="L41" s="1475" t="e">
        <f>'Затраты на услуги водоснабжения'!S10</f>
        <v>#DIV/0!</v>
      </c>
      <c r="M41" s="844">
        <f>'Затраты на услуги водоснабжения'!V10</f>
        <v>0</v>
      </c>
    </row>
    <row r="42" spans="1:13" ht="16.5" customHeight="1">
      <c r="A42" s="688" t="s">
        <v>135</v>
      </c>
      <c r="B42" s="797" t="s">
        <v>356</v>
      </c>
      <c r="C42" s="696" t="s">
        <v>46</v>
      </c>
      <c r="D42" s="2959">
        <f>'Покупн.теплоносит'!F5</f>
        <v>0</v>
      </c>
      <c r="E42" s="2960"/>
      <c r="F42" s="2961"/>
      <c r="G42" s="785">
        <f>'Покупн.теплоносит'!G5</f>
        <v>0</v>
      </c>
      <c r="H42" s="2936">
        <f>'Покупн.теплоносит'!H5</f>
        <v>0</v>
      </c>
      <c r="I42" s="2937"/>
      <c r="J42" s="2938"/>
      <c r="K42" s="2957">
        <f>'Покупн.теплоносит'!K5</f>
        <v>0</v>
      </c>
      <c r="L42" s="2957"/>
      <c r="M42" s="2958"/>
    </row>
    <row r="43" spans="1:13" ht="16.5" customHeight="1">
      <c r="A43" s="688" t="s">
        <v>136</v>
      </c>
      <c r="B43" s="797" t="s">
        <v>32</v>
      </c>
      <c r="C43" s="696" t="s">
        <v>46</v>
      </c>
      <c r="D43" s="2959">
        <f>'Покупная ТЭ'!F5</f>
        <v>0</v>
      </c>
      <c r="E43" s="2960"/>
      <c r="F43" s="2961"/>
      <c r="G43" s="785">
        <f>'Покупная ТЭ'!G5</f>
        <v>0</v>
      </c>
      <c r="H43" s="2936">
        <f>'Покупная ТЭ'!H5</f>
        <v>0</v>
      </c>
      <c r="I43" s="2937"/>
      <c r="J43" s="2938"/>
      <c r="K43" s="2957">
        <f>'Покупная ТЭ'!K5</f>
        <v>0</v>
      </c>
      <c r="L43" s="2957"/>
      <c r="M43" s="2958"/>
    </row>
    <row r="44" spans="1:13" ht="16.5" customHeight="1">
      <c r="A44" s="688" t="s">
        <v>145</v>
      </c>
      <c r="B44" s="797" t="s">
        <v>55</v>
      </c>
      <c r="C44" s="696" t="s">
        <v>46</v>
      </c>
      <c r="D44" s="2959">
        <f>Топливо!C4</f>
        <v>0</v>
      </c>
      <c r="E44" s="2960"/>
      <c r="F44" s="2961"/>
      <c r="G44" s="785">
        <f>Топливо!D4</f>
        <v>0</v>
      </c>
      <c r="H44" s="2936" t="e">
        <f>Топливо!E4</f>
        <v>#DIV/0!</v>
      </c>
      <c r="I44" s="2937"/>
      <c r="J44" s="2938"/>
      <c r="K44" s="2954" t="e">
        <f>Топливо!F4</f>
        <v>#REF!</v>
      </c>
      <c r="L44" s="2955"/>
      <c r="M44" s="2956"/>
    </row>
    <row r="45" spans="1:13" ht="16.5" customHeight="1" thickBot="1">
      <c r="A45" s="698" t="s">
        <v>357</v>
      </c>
      <c r="B45" s="798" t="s">
        <v>58</v>
      </c>
      <c r="C45" s="697" t="s">
        <v>46</v>
      </c>
      <c r="D45" s="791">
        <f>'Эл. эн.'!F6</f>
        <v>0</v>
      </c>
      <c r="E45" s="1399">
        <f>'Эл. эн.'!G6</f>
        <v>0</v>
      </c>
      <c r="F45" s="1400">
        <f>'Эл. эн.'!H6</f>
        <v>0</v>
      </c>
      <c r="G45" s="784">
        <f>'Эл. эн.'!I6</f>
        <v>0</v>
      </c>
      <c r="H45" s="1481">
        <f>'Эл. эн.'!J6</f>
        <v>0</v>
      </c>
      <c r="I45" s="1482">
        <f>'Эл. эн.'!K6</f>
        <v>0</v>
      </c>
      <c r="J45" s="1483">
        <f>'Эл. эн.'!L6</f>
        <v>0</v>
      </c>
      <c r="K45" s="1476">
        <f>'Эл. эн.'!M6</f>
        <v>0</v>
      </c>
      <c r="L45" s="1476">
        <f>'Эл. эн.'!N6</f>
        <v>0</v>
      </c>
      <c r="M45" s="1476">
        <f>'Эл. эн.'!O6</f>
        <v>0</v>
      </c>
    </row>
    <row r="46" spans="1:32" s="802" customFormat="1" ht="31.5" customHeight="1" thickBot="1">
      <c r="A46" s="2945" t="s">
        <v>155</v>
      </c>
      <c r="B46" s="2946"/>
      <c r="C46" s="800" t="s">
        <v>547</v>
      </c>
      <c r="D46" s="1404">
        <f aca="true" t="shared" si="1" ref="D46:M46">D19+D28+D39</f>
        <v>0</v>
      </c>
      <c r="E46" s="1405">
        <f t="shared" si="1"/>
        <v>0</v>
      </c>
      <c r="F46" s="1406">
        <f t="shared" si="1"/>
        <v>0</v>
      </c>
      <c r="G46" s="801">
        <f t="shared" si="1"/>
        <v>0</v>
      </c>
      <c r="H46" s="1477" t="e">
        <f t="shared" si="1"/>
        <v>#DIV/0!</v>
      </c>
      <c r="I46" s="1478" t="e">
        <f>I19+I28+I39</f>
        <v>#DIV/0!</v>
      </c>
      <c r="J46" s="1479">
        <f t="shared" si="1"/>
        <v>0</v>
      </c>
      <c r="K46" s="880" t="e">
        <f t="shared" si="1"/>
        <v>#DIV/0!</v>
      </c>
      <c r="L46" s="881" t="e">
        <f t="shared" si="1"/>
        <v>#DIV/0!</v>
      </c>
      <c r="M46" s="882" t="e">
        <f t="shared" si="1"/>
        <v>#DIV/0!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s="36" customFormat="1" ht="31.5" customHeight="1" thickBot="1">
      <c r="A47" s="786" t="s">
        <v>53</v>
      </c>
      <c r="B47" s="787" t="s">
        <v>157</v>
      </c>
      <c r="C47" s="705" t="s">
        <v>46</v>
      </c>
      <c r="D47" s="1421">
        <f>Прибыль!D5</f>
        <v>0</v>
      </c>
      <c r="E47" s="804">
        <f>Прибыль!E5</f>
        <v>0</v>
      </c>
      <c r="F47" s="1422">
        <f>Прибыль!F5</f>
        <v>0</v>
      </c>
      <c r="G47" s="775">
        <f>Прибыль!G5</f>
        <v>0</v>
      </c>
      <c r="H47" s="845" t="e">
        <f>Прибыль!H5</f>
        <v>#DIV/0!</v>
      </c>
      <c r="I47" s="845" t="e">
        <f>Прибыль!I5</f>
        <v>#DIV/0!</v>
      </c>
      <c r="J47" s="834">
        <f>Прибыль!J5</f>
        <v>0</v>
      </c>
      <c r="K47" s="883" t="e">
        <f>Прибыль!K5</f>
        <v>#DIV/0!</v>
      </c>
      <c r="L47" s="883" t="e">
        <f>Прибыль!L5</f>
        <v>#DIV/0!</v>
      </c>
      <c r="M47" s="883" t="e">
        <f>Прибыль!M5</f>
        <v>#DIV/0!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s="806" customFormat="1" ht="16.5" customHeight="1">
      <c r="A48" s="805"/>
      <c r="B48" s="1432" t="s">
        <v>156</v>
      </c>
      <c r="C48" s="1435" t="s">
        <v>31</v>
      </c>
      <c r="D48" s="810">
        <f>Прибыль!D6</f>
        <v>0</v>
      </c>
      <c r="E48" s="810">
        <f>Прибыль!E6</f>
        <v>0</v>
      </c>
      <c r="F48" s="1420">
        <f>Прибыль!F6</f>
        <v>0</v>
      </c>
      <c r="G48" s="812">
        <f>Прибыль!G6</f>
        <v>0</v>
      </c>
      <c r="H48" s="848">
        <f>Прибыль!H6</f>
        <v>0</v>
      </c>
      <c r="I48" s="849">
        <f>Прибыль!I6</f>
        <v>0</v>
      </c>
      <c r="J48" s="850">
        <f>Прибыль!J6</f>
        <v>0</v>
      </c>
      <c r="K48" s="886">
        <f>Прибыль!K6</f>
        <v>0</v>
      </c>
      <c r="L48" s="887">
        <f>Прибыль!L6</f>
        <v>0</v>
      </c>
      <c r="M48" s="888">
        <f>Прибыль!M6</f>
        <v>0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s="799" customFormat="1" ht="16.5" customHeight="1">
      <c r="A49" s="762" t="s">
        <v>358</v>
      </c>
      <c r="B49" s="1433" t="s">
        <v>365</v>
      </c>
      <c r="C49" s="688" t="s">
        <v>46</v>
      </c>
      <c r="D49" s="811">
        <f>Прибыль!D7</f>
        <v>0</v>
      </c>
      <c r="E49" s="811">
        <f>Прибыль!E7</f>
        <v>0</v>
      </c>
      <c r="F49" s="1377">
        <f>Прибыль!F7</f>
        <v>0</v>
      </c>
      <c r="G49" s="813">
        <f>Прибыль!G7</f>
        <v>0</v>
      </c>
      <c r="H49" s="826">
        <f>Прибыль!H7</f>
        <v>0</v>
      </c>
      <c r="I49" s="851">
        <f>Прибыль!I7</f>
        <v>0</v>
      </c>
      <c r="J49" s="852">
        <f>Прибыль!J7</f>
        <v>0</v>
      </c>
      <c r="K49" s="869">
        <f>Прибыль!K7</f>
        <v>0</v>
      </c>
      <c r="L49" s="851">
        <f>Прибыль!L7</f>
        <v>0</v>
      </c>
      <c r="M49" s="852">
        <f>Прибыль!M7</f>
        <v>0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s="799" customFormat="1" ht="30" customHeight="1">
      <c r="A50" s="762"/>
      <c r="B50" s="1433" t="s">
        <v>363</v>
      </c>
      <c r="C50" s="688" t="s">
        <v>46</v>
      </c>
      <c r="D50" s="811">
        <f>Прибыль!D8</f>
        <v>0</v>
      </c>
      <c r="E50" s="811">
        <f>Прибыль!E8</f>
        <v>0</v>
      </c>
      <c r="F50" s="1377">
        <f>Прибыль!F8</f>
        <v>0</v>
      </c>
      <c r="G50" s="813">
        <f>Прибыль!G8</f>
        <v>0</v>
      </c>
      <c r="H50" s="826">
        <f>Прибыль!H8</f>
        <v>0</v>
      </c>
      <c r="I50" s="851">
        <f>Прибыль!I8</f>
        <v>0</v>
      </c>
      <c r="J50" s="852">
        <f>Прибыль!J8</f>
        <v>0</v>
      </c>
      <c r="K50" s="869">
        <f>Прибыль!K8</f>
        <v>0</v>
      </c>
      <c r="L50" s="851">
        <f>Прибыль!L8</f>
        <v>0</v>
      </c>
      <c r="M50" s="852">
        <f>Прибыль!M8</f>
        <v>0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s="799" customFormat="1" ht="60.75" customHeight="1">
      <c r="A51" s="762"/>
      <c r="B51" s="1433" t="s">
        <v>364</v>
      </c>
      <c r="C51" s="688" t="s">
        <v>46</v>
      </c>
      <c r="D51" s="811">
        <f>Прибыль!D9</f>
        <v>0</v>
      </c>
      <c r="E51" s="811">
        <f>Прибыль!E9</f>
        <v>0</v>
      </c>
      <c r="F51" s="1377">
        <f>Прибыль!F9</f>
        <v>0</v>
      </c>
      <c r="G51" s="813">
        <f>Прибыль!G9</f>
        <v>0</v>
      </c>
      <c r="H51" s="826">
        <f>Прибыль!H9</f>
        <v>0</v>
      </c>
      <c r="I51" s="851">
        <f>Прибыль!I9</f>
        <v>0</v>
      </c>
      <c r="J51" s="852">
        <f>Прибыль!J9</f>
        <v>0</v>
      </c>
      <c r="K51" s="869">
        <f>Прибыль!K9</f>
        <v>0</v>
      </c>
      <c r="L51" s="851">
        <f>Прибыль!L9</f>
        <v>0</v>
      </c>
      <c r="M51" s="852">
        <f>Прибыль!M9</f>
        <v>0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s="799" customFormat="1" ht="48" customHeight="1">
      <c r="A52" s="762"/>
      <c r="B52" s="1433" t="s">
        <v>362</v>
      </c>
      <c r="C52" s="688" t="s">
        <v>46</v>
      </c>
      <c r="D52" s="811">
        <f>Прибыль!D10</f>
        <v>0</v>
      </c>
      <c r="E52" s="811">
        <f>Прибыль!E10</f>
        <v>0</v>
      </c>
      <c r="F52" s="1377">
        <f>Прибыль!F10</f>
        <v>0</v>
      </c>
      <c r="G52" s="813">
        <f>Прибыль!G10</f>
        <v>0</v>
      </c>
      <c r="H52" s="826">
        <f>Прибыль!H10</f>
        <v>0</v>
      </c>
      <c r="I52" s="851">
        <f>Прибыль!I10</f>
        <v>0</v>
      </c>
      <c r="J52" s="852">
        <f>Прибыль!J10</f>
        <v>0</v>
      </c>
      <c r="K52" s="869">
        <f>Прибыль!K10</f>
        <v>0</v>
      </c>
      <c r="L52" s="851">
        <f>Прибыль!L10</f>
        <v>0</v>
      </c>
      <c r="M52" s="852">
        <f>Прибыль!M10</f>
        <v>0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13" ht="16.5" customHeight="1" thickBot="1">
      <c r="A53" s="762" t="s">
        <v>359</v>
      </c>
      <c r="B53" s="1434" t="s">
        <v>366</v>
      </c>
      <c r="C53" s="688" t="s">
        <v>46</v>
      </c>
      <c r="D53" s="811">
        <f>Прибыль!D11</f>
        <v>0</v>
      </c>
      <c r="E53" s="811">
        <f>Прибыль!E11</f>
        <v>0</v>
      </c>
      <c r="F53" s="1377">
        <f>Прибыль!F11</f>
        <v>0</v>
      </c>
      <c r="G53" s="813">
        <f>Прибыль!G11</f>
        <v>0</v>
      </c>
      <c r="H53" s="826" t="e">
        <f>Прибыль!H11</f>
        <v>#DIV/0!</v>
      </c>
      <c r="I53" s="851" t="e">
        <f>Прибыль!I11</f>
        <v>#DIV/0!</v>
      </c>
      <c r="J53" s="852">
        <f>Прибыль!J11</f>
        <v>0</v>
      </c>
      <c r="K53" s="873" t="e">
        <f>Прибыль!K11</f>
        <v>#DIV/0!</v>
      </c>
      <c r="L53" s="853" t="e">
        <f>Прибыль!L11</f>
        <v>#DIV/0!</v>
      </c>
      <c r="M53" s="854" t="e">
        <f>Прибыль!M11</f>
        <v>#DIV/0!</v>
      </c>
    </row>
    <row r="54" spans="1:13" s="1419" customFormat="1" ht="16.5" customHeight="1" thickBot="1">
      <c r="A54" s="1409"/>
      <c r="B54" s="1410" t="s">
        <v>545</v>
      </c>
      <c r="C54" s="1436"/>
      <c r="D54" s="1411">
        <f aca="true" t="shared" si="2" ref="D54:M54">D19+D29+D31+D32+D34+D35+D36+D40+D41+D45</f>
        <v>0</v>
      </c>
      <c r="E54" s="1411">
        <f t="shared" si="2"/>
        <v>0</v>
      </c>
      <c r="F54" s="1411">
        <f t="shared" si="2"/>
        <v>0</v>
      </c>
      <c r="G54" s="1412">
        <f t="shared" si="2"/>
        <v>0</v>
      </c>
      <c r="H54" s="1413" t="e">
        <f t="shared" si="2"/>
        <v>#DIV/0!</v>
      </c>
      <c r="I54" s="1414" t="e">
        <f t="shared" si="2"/>
        <v>#DIV/0!</v>
      </c>
      <c r="J54" s="1415">
        <f t="shared" si="2"/>
        <v>0</v>
      </c>
      <c r="K54" s="1416" t="e">
        <f t="shared" si="2"/>
        <v>#DIV/0!</v>
      </c>
      <c r="L54" s="1417" t="e">
        <f t="shared" si="2"/>
        <v>#DIV/0!</v>
      </c>
      <c r="M54" s="1418" t="e">
        <f t="shared" si="2"/>
        <v>#DIV/0!</v>
      </c>
    </row>
    <row r="55" spans="1:13" ht="24.75" customHeight="1" thickBot="1">
      <c r="A55" s="786" t="s">
        <v>54</v>
      </c>
      <c r="B55" s="755" t="s">
        <v>72</v>
      </c>
      <c r="C55" s="786" t="s">
        <v>46</v>
      </c>
      <c r="D55" s="803">
        <f>D46+D47</f>
        <v>0</v>
      </c>
      <c r="E55" s="814">
        <f aca="true" t="shared" si="3" ref="E55:M55">E46+E47</f>
        <v>0</v>
      </c>
      <c r="F55" s="815">
        <f t="shared" si="3"/>
        <v>0</v>
      </c>
      <c r="G55" s="1449">
        <f t="shared" si="3"/>
        <v>0</v>
      </c>
      <c r="H55" s="845" t="e">
        <f t="shared" si="3"/>
        <v>#DIV/0!</v>
      </c>
      <c r="I55" s="846" t="e">
        <f t="shared" si="3"/>
        <v>#DIV/0!</v>
      </c>
      <c r="J55" s="847">
        <f t="shared" si="3"/>
        <v>0</v>
      </c>
      <c r="K55" s="883" t="e">
        <f t="shared" si="3"/>
        <v>#DIV/0!</v>
      </c>
      <c r="L55" s="884" t="e">
        <f t="shared" si="3"/>
        <v>#DIV/0!</v>
      </c>
      <c r="M55" s="885" t="e">
        <f t="shared" si="3"/>
        <v>#DIV/0!</v>
      </c>
    </row>
    <row r="56" spans="1:13" ht="15.75">
      <c r="A56" s="1431"/>
      <c r="B56" s="1450" t="s">
        <v>783</v>
      </c>
      <c r="C56" s="1437" t="s">
        <v>46</v>
      </c>
      <c r="D56" s="768"/>
      <c r="E56" s="819"/>
      <c r="F56" s="820"/>
      <c r="G56" s="1489">
        <f>ЭС_НД!D6</f>
        <v>0</v>
      </c>
      <c r="H56" s="1490">
        <f>ЭС_НД!E6</f>
        <v>0</v>
      </c>
      <c r="I56" s="1447">
        <f>ЭС_НД!F6</f>
        <v>0</v>
      </c>
      <c r="J56" s="1491">
        <f>ЭС_НД!G6</f>
        <v>0</v>
      </c>
      <c r="K56" s="1487">
        <f>ЭС_НД!H6</f>
        <v>0</v>
      </c>
      <c r="L56" s="1448">
        <f>ЭС_НД!I6</f>
        <v>0</v>
      </c>
      <c r="M56" s="1488">
        <f>ЭС_НД!J6</f>
        <v>0</v>
      </c>
    </row>
    <row r="57" spans="1:13" ht="15.75">
      <c r="A57" s="1431"/>
      <c r="B57" s="1450" t="s">
        <v>819</v>
      </c>
      <c r="C57" s="1437" t="s">
        <v>46</v>
      </c>
      <c r="D57" s="768"/>
      <c r="E57" s="819"/>
      <c r="F57" s="820"/>
      <c r="G57" s="1489">
        <f>ЭС_НД!D7</f>
        <v>0</v>
      </c>
      <c r="H57" s="1490">
        <f>ЭС_НД!E7</f>
        <v>0</v>
      </c>
      <c r="I57" s="1447">
        <f>ЭС_НД!F7</f>
        <v>0</v>
      </c>
      <c r="J57" s="1491">
        <f>ЭС_НД!G7</f>
        <v>0</v>
      </c>
      <c r="K57" s="1487">
        <f>ЭС_НД!H7</f>
        <v>0</v>
      </c>
      <c r="L57" s="1448">
        <f>ЭС_НД!I7</f>
        <v>0</v>
      </c>
      <c r="M57" s="1488">
        <f>ЭС_НД!J7</f>
        <v>0</v>
      </c>
    </row>
    <row r="58" spans="1:13" ht="16.5" thickBot="1">
      <c r="A58" s="1438"/>
      <c r="B58" s="1451" t="s">
        <v>878</v>
      </c>
      <c r="C58" s="1439" t="s">
        <v>46</v>
      </c>
      <c r="D58" s="1440"/>
      <c r="E58" s="1441"/>
      <c r="F58" s="1442"/>
      <c r="G58" s="1489">
        <f>ЭС_НД!D8</f>
        <v>0</v>
      </c>
      <c r="H58" s="1492">
        <f>ЭС_НД!E8</f>
        <v>0</v>
      </c>
      <c r="I58" s="1493">
        <f>ЭС_НД!F8</f>
        <v>0</v>
      </c>
      <c r="J58" s="1494">
        <f>ЭС_НД!G8</f>
        <v>0</v>
      </c>
      <c r="K58" s="1495">
        <f>ЭС_НД!H8</f>
        <v>0</v>
      </c>
      <c r="L58" s="1496">
        <f>ЭС_НД!I8</f>
        <v>0</v>
      </c>
      <c r="M58" s="1497">
        <f>ЭС_НД!J8</f>
        <v>0</v>
      </c>
    </row>
    <row r="59" spans="1:13" ht="24.75" customHeight="1" thickBot="1">
      <c r="A59" s="1443" t="s">
        <v>57</v>
      </c>
      <c r="B59" s="1444" t="s">
        <v>763</v>
      </c>
      <c r="C59" s="1445" t="s">
        <v>46</v>
      </c>
      <c r="D59" s="803">
        <f>D55+D56+D57+D58</f>
        <v>0</v>
      </c>
      <c r="E59" s="814">
        <f aca="true" t="shared" si="4" ref="E59:J59">E55+E56+E57+E58</f>
        <v>0</v>
      </c>
      <c r="F59" s="815">
        <f t="shared" si="4"/>
        <v>0</v>
      </c>
      <c r="G59" s="1446">
        <f t="shared" si="4"/>
        <v>0</v>
      </c>
      <c r="H59" s="845" t="e">
        <f t="shared" si="4"/>
        <v>#DIV/0!</v>
      </c>
      <c r="I59" s="846" t="e">
        <f t="shared" si="4"/>
        <v>#DIV/0!</v>
      </c>
      <c r="J59" s="847">
        <f t="shared" si="4"/>
        <v>0</v>
      </c>
      <c r="K59" s="883" t="e">
        <f>K55+#REF!+K56+K57+K58</f>
        <v>#DIV/0!</v>
      </c>
      <c r="L59" s="884" t="e">
        <f>L55+#REF!+L56+L57+L58</f>
        <v>#DIV/0!</v>
      </c>
      <c r="M59" s="885" t="e">
        <f>M55+#REF!+M56+M57+M58</f>
        <v>#DIV/0!</v>
      </c>
    </row>
    <row r="60" spans="1:13" ht="24" customHeight="1" thickBot="1">
      <c r="A60" s="1423"/>
      <c r="B60" s="1424" t="s">
        <v>73</v>
      </c>
      <c r="C60" s="1425" t="s">
        <v>74</v>
      </c>
      <c r="D60" s="857" t="e">
        <f>ROUND(D59/D12*1000,2)</f>
        <v>#DIV/0!</v>
      </c>
      <c r="E60" s="858"/>
      <c r="F60" s="859"/>
      <c r="G60" s="1426" t="e">
        <f>ROUND(G59/G12*1000,2)</f>
        <v>#DIV/0!</v>
      </c>
      <c r="H60" s="1427" t="e">
        <f>ROUND(H59/H12*1000,2)</f>
        <v>#DIV/0!</v>
      </c>
      <c r="I60" s="1428"/>
      <c r="J60" s="1429"/>
      <c r="K60" s="1430" t="e">
        <f>ROUND(K59/K12*1000,2)</f>
        <v>#DIV/0!</v>
      </c>
      <c r="L60" s="1428"/>
      <c r="M60" s="1429"/>
    </row>
    <row r="61" spans="1:13" ht="16.5" thickBot="1">
      <c r="A61" s="860"/>
      <c r="B61" s="861" t="s">
        <v>548</v>
      </c>
      <c r="C61" s="862" t="s">
        <v>504</v>
      </c>
      <c r="D61" s="863"/>
      <c r="E61" s="863"/>
      <c r="F61" s="864"/>
      <c r="G61" s="856"/>
      <c r="H61" s="855"/>
      <c r="I61" s="855"/>
      <c r="J61" s="855"/>
      <c r="K61" s="855"/>
      <c r="L61" s="855"/>
      <c r="M61" s="855"/>
    </row>
    <row r="62" spans="11:13" ht="14.25">
      <c r="K62" s="889"/>
      <c r="L62" s="889"/>
      <c r="M62" s="889"/>
    </row>
    <row r="63" spans="11:13" ht="14.25">
      <c r="K63" s="889"/>
      <c r="L63" s="889"/>
      <c r="M63" s="889"/>
    </row>
    <row r="64" spans="2:13" ht="15" customHeight="1">
      <c r="B64" s="2939" t="s">
        <v>121</v>
      </c>
      <c r="C64" s="2939"/>
      <c r="D64" s="690"/>
      <c r="E64" s="690"/>
      <c r="F64" s="690"/>
      <c r="G64" s="691"/>
      <c r="H64" s="2940"/>
      <c r="I64" s="2940"/>
      <c r="J64" s="2940"/>
      <c r="K64" s="889"/>
      <c r="L64" s="889"/>
      <c r="M64" s="889"/>
    </row>
    <row r="65" spans="2:10" ht="18">
      <c r="B65" s="485"/>
      <c r="C65" s="485"/>
      <c r="D65" s="484"/>
      <c r="E65" s="484"/>
      <c r="F65" s="484"/>
      <c r="G65" s="484"/>
      <c r="H65" s="484"/>
      <c r="I65" s="1" t="s">
        <v>178</v>
      </c>
      <c r="J65" s="484"/>
    </row>
  </sheetData>
  <sheetProtection/>
  <mergeCells count="31">
    <mergeCell ref="K27:M27"/>
    <mergeCell ref="D44:F44"/>
    <mergeCell ref="K2:M2"/>
    <mergeCell ref="H44:J44"/>
    <mergeCell ref="A1:M1"/>
    <mergeCell ref="C2:C3"/>
    <mergeCell ref="K38:M38"/>
    <mergeCell ref="G2:G3"/>
    <mergeCell ref="A38:A39"/>
    <mergeCell ref="K4:M4"/>
    <mergeCell ref="K18:M18"/>
    <mergeCell ref="A4:J4"/>
    <mergeCell ref="A2:A3"/>
    <mergeCell ref="A18:A19"/>
    <mergeCell ref="K44:M44"/>
    <mergeCell ref="K42:M42"/>
    <mergeCell ref="K43:M43"/>
    <mergeCell ref="B38:J38"/>
    <mergeCell ref="D42:F42"/>
    <mergeCell ref="A27:A28"/>
    <mergeCell ref="D43:F43"/>
    <mergeCell ref="D2:F2"/>
    <mergeCell ref="H42:J42"/>
    <mergeCell ref="H43:J43"/>
    <mergeCell ref="B64:C64"/>
    <mergeCell ref="H64:J64"/>
    <mergeCell ref="B2:B3"/>
    <mergeCell ref="B18:J18"/>
    <mergeCell ref="A46:B46"/>
    <mergeCell ref="H2:J2"/>
    <mergeCell ref="B27:J27"/>
  </mergeCells>
  <conditionalFormatting sqref="H19">
    <cfRule type="expression" priority="7" dxfId="0" stopIfTrue="1">
      <formula>'СВОД 2025'!#REF!&lt;0</formula>
    </cfRule>
  </conditionalFormatting>
  <conditionalFormatting sqref="K19">
    <cfRule type="expression" priority="5" dxfId="0" stopIfTrue="1">
      <formula>'СВОД 2025'!#REF!&lt;0</formula>
    </cfRule>
  </conditionalFormatting>
  <printOptions horizontalCentered="1"/>
  <pageMargins left="0.1968503937007874" right="0.1968503937007874" top="0.3937007874015748" bottom="0.1968503937007874" header="0" footer="0.1968503937007874"/>
  <pageSetup fitToHeight="1" fitToWidth="1" horizontalDpi="600" verticalDpi="600" orientation="landscape" paperSize="9" scale="38" r:id="rId1"/>
  <colBreaks count="1" manualBreakCount="1">
    <brk id="8" max="63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73"/>
  <sheetViews>
    <sheetView view="pageBreakPreview" zoomScale="80" zoomScaleNormal="80" zoomScaleSheetLayoutView="80" zoomScalePageLayoutView="0" workbookViewId="0" topLeftCell="A49">
      <selection activeCell="O15" sqref="O15"/>
    </sheetView>
  </sheetViews>
  <sheetFormatPr defaultColWidth="9.140625" defaultRowHeight="12.75"/>
  <cols>
    <col min="1" max="1" width="36.421875" style="0" bestFit="1" customWidth="1"/>
    <col min="2" max="2" width="11.8515625" style="0" customWidth="1"/>
    <col min="3" max="6" width="13.00390625" style="0" customWidth="1"/>
    <col min="7" max="7" width="14.28125" style="0" customWidth="1"/>
    <col min="8" max="8" width="16.140625" style="0" customWidth="1"/>
    <col min="9" max="9" width="16.421875" style="0" customWidth="1"/>
    <col min="10" max="10" width="15.140625" style="0" customWidth="1"/>
  </cols>
  <sheetData>
    <row r="1" spans="1:10" ht="12.75">
      <c r="A1" s="2344"/>
      <c r="B1" s="2521"/>
      <c r="C1" s="2521"/>
      <c r="D1" s="2521"/>
      <c r="E1" s="2521"/>
      <c r="F1" s="2521"/>
      <c r="G1" s="2521"/>
      <c r="H1" s="2521"/>
      <c r="I1" s="2521"/>
      <c r="J1" s="2521"/>
    </row>
    <row r="2" spans="1:10" ht="20.25">
      <c r="A2" s="3016">
        <f>Анкета!A5</f>
        <v>0</v>
      </c>
      <c r="B2" s="3016"/>
      <c r="C2" s="3016"/>
      <c r="D2" s="3016"/>
      <c r="E2" s="3016"/>
      <c r="F2" s="3016"/>
      <c r="G2" s="3016"/>
      <c r="H2" s="3016"/>
      <c r="I2" s="3016"/>
      <c r="J2" s="3016"/>
    </row>
    <row r="3" spans="1:10" ht="18">
      <c r="A3" s="2979" t="s">
        <v>874</v>
      </c>
      <c r="B3" s="2979"/>
      <c r="C3" s="2979"/>
      <c r="D3" s="2979"/>
      <c r="E3" s="2979"/>
      <c r="F3" s="2979"/>
      <c r="G3" s="2979"/>
      <c r="H3" s="2979"/>
      <c r="I3" s="2979"/>
      <c r="J3" s="2979"/>
    </row>
    <row r="4" spans="1:10" ht="16.5" thickBot="1">
      <c r="A4" s="930"/>
      <c r="B4" s="930"/>
      <c r="C4" s="930"/>
      <c r="D4" s="930"/>
      <c r="E4" s="930"/>
      <c r="F4" s="930"/>
      <c r="G4" s="930"/>
      <c r="H4" s="930"/>
      <c r="I4" s="930"/>
      <c r="J4" s="930"/>
    </row>
    <row r="5" spans="1:10" ht="15">
      <c r="A5" s="2980" t="s">
        <v>23</v>
      </c>
      <c r="B5" s="2981"/>
      <c r="C5" s="2984" t="s">
        <v>24</v>
      </c>
      <c r="D5" s="2980" t="s">
        <v>140</v>
      </c>
      <c r="E5" s="2992"/>
      <c r="F5" s="2981"/>
      <c r="G5" s="2990" t="s">
        <v>854</v>
      </c>
      <c r="H5" s="2980" t="s">
        <v>837</v>
      </c>
      <c r="I5" s="2992"/>
      <c r="J5" s="2981"/>
    </row>
    <row r="6" spans="1:10" ht="15.75" thickBot="1">
      <c r="A6" s="2982"/>
      <c r="B6" s="2983"/>
      <c r="C6" s="2985"/>
      <c r="D6" s="928">
        <v>2021</v>
      </c>
      <c r="E6" s="927">
        <v>2022</v>
      </c>
      <c r="F6" s="929">
        <v>2023</v>
      </c>
      <c r="G6" s="2991"/>
      <c r="H6" s="928" t="s">
        <v>25</v>
      </c>
      <c r="I6" s="927" t="s">
        <v>590</v>
      </c>
      <c r="J6" s="929" t="s">
        <v>591</v>
      </c>
    </row>
    <row r="7" spans="1:10" ht="18">
      <c r="A7" s="3022" t="s">
        <v>558</v>
      </c>
      <c r="B7" s="3023"/>
      <c r="C7" s="1034" t="s">
        <v>501</v>
      </c>
      <c r="D7" s="1035" t="e">
        <f>D9+D8</f>
        <v>#DIV/0!</v>
      </c>
      <c r="E7" s="1036" t="e">
        <f>E9+E8</f>
        <v>#DIV/0!</v>
      </c>
      <c r="F7" s="1037" t="e">
        <f>F9+F8</f>
        <v>#DIV/0!</v>
      </c>
      <c r="G7" s="1038" t="e">
        <f>G9+G8</f>
        <v>#REF!</v>
      </c>
      <c r="H7" s="1039" t="e">
        <f>I7+J7</f>
        <v>#DIV/0!</v>
      </c>
      <c r="I7" s="1040" t="e">
        <f>I9+I8</f>
        <v>#DIV/0!</v>
      </c>
      <c r="J7" s="1330" t="e">
        <f>J9+J8</f>
        <v>#DIV/0!</v>
      </c>
    </row>
    <row r="8" spans="1:10" ht="18">
      <c r="A8" s="3020" t="s">
        <v>29</v>
      </c>
      <c r="B8" s="3021"/>
      <c r="C8" s="1041" t="s">
        <v>501</v>
      </c>
      <c r="D8" s="1042"/>
      <c r="E8" s="1043"/>
      <c r="F8" s="1044"/>
      <c r="G8" s="1045"/>
      <c r="H8" s="1046">
        <f>I8+J8</f>
        <v>0</v>
      </c>
      <c r="I8" s="1047"/>
      <c r="J8" s="1331"/>
    </row>
    <row r="9" spans="1:10" ht="18">
      <c r="A9" s="2988" t="s">
        <v>559</v>
      </c>
      <c r="B9" s="2989"/>
      <c r="C9" s="1041" t="s">
        <v>501</v>
      </c>
      <c r="D9" s="1048" t="e">
        <f>D10+D11</f>
        <v>#DIV/0!</v>
      </c>
      <c r="E9" s="1049" t="e">
        <f>E10+E11</f>
        <v>#DIV/0!</v>
      </c>
      <c r="F9" s="1050" t="e">
        <f>F10+F11</f>
        <v>#DIV/0!</v>
      </c>
      <c r="G9" s="1051" t="e">
        <f>G10+G11</f>
        <v>#REF!</v>
      </c>
      <c r="H9" s="1052" t="e">
        <f aca="true" t="shared" si="0" ref="H9:H23">I9+J9</f>
        <v>#DIV/0!</v>
      </c>
      <c r="I9" s="1053" t="e">
        <f>I10+I11</f>
        <v>#DIV/0!</v>
      </c>
      <c r="J9" s="1332" t="e">
        <f>J10+J11</f>
        <v>#DIV/0!</v>
      </c>
    </row>
    <row r="10" spans="1:10" ht="18">
      <c r="A10" s="2988" t="s">
        <v>560</v>
      </c>
      <c r="B10" s="2989"/>
      <c r="C10" s="1041" t="s">
        <v>501</v>
      </c>
      <c r="D10" s="1048"/>
      <c r="E10" s="1049"/>
      <c r="F10" s="1050"/>
      <c r="G10" s="1051"/>
      <c r="H10" s="1052">
        <f t="shared" si="0"/>
        <v>0</v>
      </c>
      <c r="I10" s="1053"/>
      <c r="J10" s="1332"/>
    </row>
    <row r="11" spans="1:10" ht="18.75">
      <c r="A11" s="2993" t="s">
        <v>561</v>
      </c>
      <c r="B11" s="2994"/>
      <c r="C11" s="1054" t="s">
        <v>585</v>
      </c>
      <c r="D11" s="1055" t="e">
        <f>D12+D15+D18+D21</f>
        <v>#DIV/0!</v>
      </c>
      <c r="E11" s="1056" t="e">
        <f>E12+E15+E18+E21</f>
        <v>#DIV/0!</v>
      </c>
      <c r="F11" s="1057" t="e">
        <f>F12+F15+F18+F21</f>
        <v>#DIV/0!</v>
      </c>
      <c r="G11" s="1058" t="e">
        <f>G12+G15+G18+G21</f>
        <v>#REF!</v>
      </c>
      <c r="H11" s="1059" t="e">
        <f t="shared" si="0"/>
        <v>#DIV/0!</v>
      </c>
      <c r="I11" s="1060" t="e">
        <f>I12+I15+I18+I21</f>
        <v>#DIV/0!</v>
      </c>
      <c r="J11" s="1333" t="e">
        <f>J12+J15+J18+J21</f>
        <v>#DIV/0!</v>
      </c>
    </row>
    <row r="12" spans="1:10" s="38" customFormat="1" ht="18">
      <c r="A12" s="2988" t="s">
        <v>562</v>
      </c>
      <c r="B12" s="2989"/>
      <c r="C12" s="1041" t="s">
        <v>501</v>
      </c>
      <c r="D12" s="1048" t="e">
        <f>D13+D14</f>
        <v>#DIV/0!</v>
      </c>
      <c r="E12" s="1049" t="e">
        <f>E13+E14</f>
        <v>#DIV/0!</v>
      </c>
      <c r="F12" s="1050" t="e">
        <f>F13+F14</f>
        <v>#DIV/0!</v>
      </c>
      <c r="G12" s="1051" t="e">
        <f>G13+G14</f>
        <v>#REF!</v>
      </c>
      <c r="H12" s="1052" t="e">
        <f t="shared" si="0"/>
        <v>#DIV/0!</v>
      </c>
      <c r="I12" s="1053" t="e">
        <f>I13+I14</f>
        <v>#DIV/0!</v>
      </c>
      <c r="J12" s="1332" t="e">
        <f>J13+J14</f>
        <v>#DIV/0!</v>
      </c>
    </row>
    <row r="13" spans="1:10" ht="17.25">
      <c r="A13" s="2986" t="s">
        <v>563</v>
      </c>
      <c r="B13" s="2987"/>
      <c r="C13" s="1061" t="s">
        <v>586</v>
      </c>
      <c r="D13" s="1138" t="e">
        <f>'Полезный отпуск'!D36/D53</f>
        <v>#DIV/0!</v>
      </c>
      <c r="E13" s="1139" t="e">
        <f>'Полезный отпуск'!E36/E53</f>
        <v>#DIV/0!</v>
      </c>
      <c r="F13" s="1140" t="e">
        <f>'Полезный отпуск'!F36/F53</f>
        <v>#DIV/0!</v>
      </c>
      <c r="G13" s="1141" t="e">
        <f>'Полезный отпуск'!#REF!/G53</f>
        <v>#REF!</v>
      </c>
      <c r="H13" s="1142" t="e">
        <f t="shared" si="0"/>
        <v>#DIV/0!</v>
      </c>
      <c r="I13" s="1143" t="e">
        <f>'Полезный отпуск'!M36/I53</f>
        <v>#DIV/0!</v>
      </c>
      <c r="J13" s="1334" t="e">
        <f>'Полезный отпуск'!N36/J53</f>
        <v>#DIV/0!</v>
      </c>
    </row>
    <row r="14" spans="1:10" ht="17.25">
      <c r="A14" s="2986" t="s">
        <v>564</v>
      </c>
      <c r="B14" s="2987"/>
      <c r="C14" s="1061" t="s">
        <v>586</v>
      </c>
      <c r="D14" s="1138" t="e">
        <f>'Полезный отпуск'!D27/D53</f>
        <v>#DIV/0!</v>
      </c>
      <c r="E14" s="1139" t="e">
        <f>'Полезный отпуск'!E27/E53</f>
        <v>#DIV/0!</v>
      </c>
      <c r="F14" s="1140" t="e">
        <f>'Полезный отпуск'!F27/F53</f>
        <v>#DIV/0!</v>
      </c>
      <c r="G14" s="1141" t="e">
        <f>'Полезный отпуск'!#REF!/G53</f>
        <v>#REF!</v>
      </c>
      <c r="H14" s="1142" t="e">
        <f t="shared" si="0"/>
        <v>#DIV/0!</v>
      </c>
      <c r="I14" s="1143" t="e">
        <f>'Полезный отпуск'!M27/I53</f>
        <v>#DIV/0!</v>
      </c>
      <c r="J14" s="1334" t="e">
        <f>'Полезный отпуск'!N27/J53</f>
        <v>#DIV/0!</v>
      </c>
    </row>
    <row r="15" spans="1:10" s="38" customFormat="1" ht="18">
      <c r="A15" s="2988" t="s">
        <v>565</v>
      </c>
      <c r="B15" s="2989"/>
      <c r="C15" s="1041" t="s">
        <v>501</v>
      </c>
      <c r="D15" s="1048">
        <f>D16+D17</f>
        <v>0</v>
      </c>
      <c r="E15" s="1049">
        <f>E16+E17</f>
        <v>0</v>
      </c>
      <c r="F15" s="1050">
        <f>F16+F17</f>
        <v>0</v>
      </c>
      <c r="G15" s="1051">
        <f>G16+G17</f>
        <v>0</v>
      </c>
      <c r="H15" s="1052">
        <f t="shared" si="0"/>
        <v>0</v>
      </c>
      <c r="I15" s="1053">
        <f>I16+I17</f>
        <v>0</v>
      </c>
      <c r="J15" s="1332">
        <f>J16+J17</f>
        <v>0</v>
      </c>
    </row>
    <row r="16" spans="1:10" ht="17.25">
      <c r="A16" s="2986" t="s">
        <v>563</v>
      </c>
      <c r="B16" s="2987"/>
      <c r="C16" s="1061" t="s">
        <v>586</v>
      </c>
      <c r="D16" s="1062"/>
      <c r="E16" s="1063"/>
      <c r="F16" s="1064"/>
      <c r="G16" s="1065"/>
      <c r="H16" s="1066">
        <f t="shared" si="0"/>
        <v>0</v>
      </c>
      <c r="I16" s="1067"/>
      <c r="J16" s="1335"/>
    </row>
    <row r="17" spans="1:10" ht="17.25">
      <c r="A17" s="2986" t="s">
        <v>564</v>
      </c>
      <c r="B17" s="2987"/>
      <c r="C17" s="1061" t="s">
        <v>586</v>
      </c>
      <c r="D17" s="1062"/>
      <c r="E17" s="1063"/>
      <c r="F17" s="1064"/>
      <c r="G17" s="1065"/>
      <c r="H17" s="1066">
        <f t="shared" si="0"/>
        <v>0</v>
      </c>
      <c r="I17" s="1067"/>
      <c r="J17" s="1335"/>
    </row>
    <row r="18" spans="1:10" s="38" customFormat="1" ht="18">
      <c r="A18" s="2988" t="s">
        <v>566</v>
      </c>
      <c r="B18" s="2989"/>
      <c r="C18" s="1041" t="s">
        <v>501</v>
      </c>
      <c r="D18" s="1048">
        <f>D19+D20</f>
        <v>0</v>
      </c>
      <c r="E18" s="1049">
        <f>E19+E20</f>
        <v>0</v>
      </c>
      <c r="F18" s="1050">
        <f>F19+F20</f>
        <v>0</v>
      </c>
      <c r="G18" s="1051">
        <f>G19+G20</f>
        <v>0</v>
      </c>
      <c r="H18" s="1052">
        <f t="shared" si="0"/>
        <v>0</v>
      </c>
      <c r="I18" s="1053">
        <f>I19+I20</f>
        <v>0</v>
      </c>
      <c r="J18" s="1332">
        <f>J19+J20</f>
        <v>0</v>
      </c>
    </row>
    <row r="19" spans="1:10" ht="17.25">
      <c r="A19" s="2986" t="s">
        <v>563</v>
      </c>
      <c r="B19" s="2987"/>
      <c r="C19" s="1061" t="s">
        <v>586</v>
      </c>
      <c r="D19" s="1068"/>
      <c r="E19" s="1069"/>
      <c r="F19" s="1070"/>
      <c r="G19" s="1071"/>
      <c r="H19" s="1072">
        <f t="shared" si="0"/>
        <v>0</v>
      </c>
      <c r="I19" s="1073"/>
      <c r="J19" s="1336"/>
    </row>
    <row r="20" spans="1:10" ht="17.25">
      <c r="A20" s="2986" t="s">
        <v>564</v>
      </c>
      <c r="B20" s="2987"/>
      <c r="C20" s="1061" t="s">
        <v>586</v>
      </c>
      <c r="D20" s="1068"/>
      <c r="E20" s="1069"/>
      <c r="F20" s="1070"/>
      <c r="G20" s="1071"/>
      <c r="H20" s="1072">
        <f t="shared" si="0"/>
        <v>0</v>
      </c>
      <c r="I20" s="1073"/>
      <c r="J20" s="1336"/>
    </row>
    <row r="21" spans="1:10" s="38" customFormat="1" ht="18">
      <c r="A21" s="2988" t="s">
        <v>75</v>
      </c>
      <c r="B21" s="2989"/>
      <c r="C21" s="1041" t="s">
        <v>501</v>
      </c>
      <c r="D21" s="1074">
        <f>D22+D23</f>
        <v>0</v>
      </c>
      <c r="E21" s="1075">
        <f>E22+E23</f>
        <v>0</v>
      </c>
      <c r="F21" s="1076">
        <f>F22+F23</f>
        <v>0</v>
      </c>
      <c r="G21" s="1077">
        <f>G22+G23</f>
        <v>0</v>
      </c>
      <c r="H21" s="1078">
        <f t="shared" si="0"/>
        <v>0</v>
      </c>
      <c r="I21" s="1079">
        <f>I22+I23</f>
        <v>0</v>
      </c>
      <c r="J21" s="1337">
        <f>J22+J23</f>
        <v>0</v>
      </c>
    </row>
    <row r="22" spans="1:10" ht="17.25">
      <c r="A22" s="2986" t="s">
        <v>563</v>
      </c>
      <c r="B22" s="2987"/>
      <c r="C22" s="1061" t="s">
        <v>586</v>
      </c>
      <c r="D22" s="1062"/>
      <c r="E22" s="1063"/>
      <c r="F22" s="1064"/>
      <c r="G22" s="1065"/>
      <c r="H22" s="1080">
        <f t="shared" si="0"/>
        <v>0</v>
      </c>
      <c r="I22" s="1081"/>
      <c r="J22" s="1338"/>
    </row>
    <row r="23" spans="1:10" ht="18" thickBot="1">
      <c r="A23" s="3001" t="s">
        <v>564</v>
      </c>
      <c r="B23" s="3002"/>
      <c r="C23" s="1082" t="s">
        <v>586</v>
      </c>
      <c r="D23" s="1083"/>
      <c r="E23" s="1084"/>
      <c r="F23" s="1085"/>
      <c r="G23" s="1086"/>
      <c r="H23" s="1087">
        <f t="shared" si="0"/>
        <v>0</v>
      </c>
      <c r="I23" s="1088"/>
      <c r="J23" s="1339"/>
    </row>
    <row r="24" spans="1:10" ht="36.75" customHeight="1" thickBot="1">
      <c r="A24" s="3005" t="s">
        <v>567</v>
      </c>
      <c r="B24" s="3006"/>
      <c r="C24" s="3006"/>
      <c r="D24" s="3006"/>
      <c r="E24" s="3006"/>
      <c r="F24" s="3006"/>
      <c r="G24" s="3006"/>
      <c r="H24" s="3006"/>
      <c r="I24" s="3006"/>
      <c r="J24" s="3007"/>
    </row>
    <row r="25" spans="1:10" ht="15.75">
      <c r="A25" s="3014" t="s">
        <v>568</v>
      </c>
      <c r="B25" s="3015"/>
      <c r="C25" s="1089" t="s">
        <v>46</v>
      </c>
      <c r="D25" s="1159">
        <f>(D26+D27)*D28</f>
        <v>0</v>
      </c>
      <c r="E25" s="1160">
        <f>(E26+E27)*E28</f>
        <v>0</v>
      </c>
      <c r="F25" s="1161">
        <f>(F26+F27)*F28</f>
        <v>0</v>
      </c>
      <c r="G25" s="1162">
        <f>(G26+G27)*G28</f>
        <v>0</v>
      </c>
      <c r="H25" s="1163">
        <f>I25+J25</f>
        <v>0</v>
      </c>
      <c r="I25" s="1164">
        <f>(I26+I27)*I28</f>
        <v>0</v>
      </c>
      <c r="J25" s="1340">
        <f>(J26+J27)*J28</f>
        <v>0</v>
      </c>
    </row>
    <row r="26" spans="1:10" s="73" customFormat="1" ht="30.75" customHeight="1">
      <c r="A26" s="2999" t="s">
        <v>576</v>
      </c>
      <c r="B26" s="3000"/>
      <c r="C26" s="1110" t="s">
        <v>586</v>
      </c>
      <c r="D26" s="1062">
        <f>D16+D19+D22</f>
        <v>0</v>
      </c>
      <c r="E26" s="1063">
        <f aca="true" t="shared" si="1" ref="E26:J26">E16+E19+E22</f>
        <v>0</v>
      </c>
      <c r="F26" s="1064">
        <f t="shared" si="1"/>
        <v>0</v>
      </c>
      <c r="G26" s="1147">
        <f t="shared" si="1"/>
        <v>0</v>
      </c>
      <c r="H26" s="1148">
        <f t="shared" si="1"/>
        <v>0</v>
      </c>
      <c r="I26" s="1067">
        <f t="shared" si="1"/>
        <v>0</v>
      </c>
      <c r="J26" s="1335">
        <f t="shared" si="1"/>
        <v>0</v>
      </c>
    </row>
    <row r="27" spans="1:10" s="73" customFormat="1" ht="18.75" customHeight="1">
      <c r="A27" s="2999" t="s">
        <v>592</v>
      </c>
      <c r="B27" s="3000"/>
      <c r="C27" s="1110" t="s">
        <v>586</v>
      </c>
      <c r="D27" s="1062">
        <f>D17+D20+D23</f>
        <v>0</v>
      </c>
      <c r="E27" s="1063">
        <f aca="true" t="shared" si="2" ref="E27:J27">E17+E20+E23</f>
        <v>0</v>
      </c>
      <c r="F27" s="1064">
        <f t="shared" si="2"/>
        <v>0</v>
      </c>
      <c r="G27" s="1147">
        <f t="shared" si="2"/>
        <v>0</v>
      </c>
      <c r="H27" s="1148">
        <f t="shared" si="2"/>
        <v>0</v>
      </c>
      <c r="I27" s="1067">
        <f t="shared" si="2"/>
        <v>0</v>
      </c>
      <c r="J27" s="1335">
        <f t="shared" si="2"/>
        <v>0</v>
      </c>
    </row>
    <row r="28" spans="1:10" ht="17.25">
      <c r="A28" s="2997" t="s">
        <v>570</v>
      </c>
      <c r="B28" s="2998"/>
      <c r="C28" s="1091" t="s">
        <v>587</v>
      </c>
      <c r="D28" s="1092">
        <f>'Затраты на услуги водоснабжения'!D9</f>
        <v>0</v>
      </c>
      <c r="E28" s="1093">
        <f>'Затраты на услуги водоснабжения'!E9</f>
        <v>0</v>
      </c>
      <c r="F28" s="1094">
        <f>'Затраты на услуги водоснабжения'!F9</f>
        <v>0</v>
      </c>
      <c r="G28" s="1095">
        <f>'Затраты на услуги водоснабжения'!I9</f>
        <v>0</v>
      </c>
      <c r="H28" s="1096" t="e">
        <f>H25/(H26+H27)</f>
        <v>#DIV/0!</v>
      </c>
      <c r="I28" s="1097">
        <f>'Затраты на услуги водоснабжения'!P9</f>
        <v>0</v>
      </c>
      <c r="J28" s="1341">
        <f>'Затраты на услуги водоснабжения'!Q9</f>
        <v>0</v>
      </c>
    </row>
    <row r="29" spans="1:10" ht="34.5" customHeight="1">
      <c r="A29" s="2993" t="s">
        <v>571</v>
      </c>
      <c r="B29" s="2994"/>
      <c r="C29" s="1098" t="s">
        <v>504</v>
      </c>
      <c r="D29" s="1099">
        <f>D30*D31</f>
        <v>0</v>
      </c>
      <c r="E29" s="1100">
        <f aca="true" t="shared" si="3" ref="E29:J29">E30*E31</f>
        <v>0</v>
      </c>
      <c r="F29" s="1101">
        <f t="shared" si="3"/>
        <v>0</v>
      </c>
      <c r="G29" s="1102">
        <f t="shared" si="3"/>
        <v>0</v>
      </c>
      <c r="H29" s="1103">
        <f>I29+J29</f>
        <v>0</v>
      </c>
      <c r="I29" s="1104">
        <f t="shared" si="3"/>
        <v>0</v>
      </c>
      <c r="J29" s="1342">
        <f t="shared" si="3"/>
        <v>0</v>
      </c>
    </row>
    <row r="30" spans="1:10" ht="18">
      <c r="A30" s="2988" t="s">
        <v>569</v>
      </c>
      <c r="B30" s="2989"/>
      <c r="C30" s="1090" t="s">
        <v>501</v>
      </c>
      <c r="D30" s="1048">
        <f aca="true" t="shared" si="4" ref="D30:J30">D8</f>
        <v>0</v>
      </c>
      <c r="E30" s="1105">
        <f t="shared" si="4"/>
        <v>0</v>
      </c>
      <c r="F30" s="1106">
        <f t="shared" si="4"/>
        <v>0</v>
      </c>
      <c r="G30" s="1107">
        <f t="shared" si="4"/>
        <v>0</v>
      </c>
      <c r="H30" s="1108">
        <f t="shared" si="4"/>
        <v>0</v>
      </c>
      <c r="I30" s="1109">
        <f t="shared" si="4"/>
        <v>0</v>
      </c>
      <c r="J30" s="1343">
        <f t="shared" si="4"/>
        <v>0</v>
      </c>
    </row>
    <row r="31" spans="1:10" ht="17.25">
      <c r="A31" s="2999" t="s">
        <v>570</v>
      </c>
      <c r="B31" s="3000"/>
      <c r="C31" s="1110" t="s">
        <v>587</v>
      </c>
      <c r="D31" s="1111">
        <f>D28</f>
        <v>0</v>
      </c>
      <c r="E31" s="1112">
        <f>E28</f>
        <v>0</v>
      </c>
      <c r="F31" s="1113">
        <f>F28</f>
        <v>0</v>
      </c>
      <c r="G31" s="1114">
        <f>G28</f>
        <v>0</v>
      </c>
      <c r="H31" s="1115" t="e">
        <f>H29/H30</f>
        <v>#DIV/0!</v>
      </c>
      <c r="I31" s="1116">
        <f>I28</f>
        <v>0</v>
      </c>
      <c r="J31" s="1344">
        <f>J28</f>
        <v>0</v>
      </c>
    </row>
    <row r="32" spans="1:10" ht="15.75">
      <c r="A32" s="2993" t="s">
        <v>572</v>
      </c>
      <c r="B32" s="2994"/>
      <c r="C32" s="1098" t="s">
        <v>504</v>
      </c>
      <c r="D32" s="1117">
        <f>D33*D34</f>
        <v>0</v>
      </c>
      <c r="E32" s="1118">
        <f>E33*E34</f>
        <v>0</v>
      </c>
      <c r="F32" s="1119">
        <f>F33*F34</f>
        <v>0</v>
      </c>
      <c r="G32" s="1120">
        <f>G33*G34</f>
        <v>0</v>
      </c>
      <c r="H32" s="1121">
        <f>I32+J32</f>
        <v>0</v>
      </c>
      <c r="I32" s="1122">
        <f>I33*I34</f>
        <v>0</v>
      </c>
      <c r="J32" s="1345">
        <f>J33*J34</f>
        <v>0</v>
      </c>
    </row>
    <row r="33" spans="1:10" ht="18">
      <c r="A33" s="2988" t="s">
        <v>569</v>
      </c>
      <c r="B33" s="2989"/>
      <c r="C33" s="1090" t="s">
        <v>501</v>
      </c>
      <c r="D33" s="1123">
        <f>D10</f>
        <v>0</v>
      </c>
      <c r="E33" s="1105">
        <f aca="true" t="shared" si="5" ref="E33:J33">E10</f>
        <v>0</v>
      </c>
      <c r="F33" s="1106">
        <f t="shared" si="5"/>
        <v>0</v>
      </c>
      <c r="G33" s="1107">
        <f t="shared" si="5"/>
        <v>0</v>
      </c>
      <c r="H33" s="1108">
        <f t="shared" si="5"/>
        <v>0</v>
      </c>
      <c r="I33" s="1109">
        <f t="shared" si="5"/>
        <v>0</v>
      </c>
      <c r="J33" s="1343">
        <f t="shared" si="5"/>
        <v>0</v>
      </c>
    </row>
    <row r="34" spans="1:10" ht="17.25">
      <c r="A34" s="2999" t="s">
        <v>570</v>
      </c>
      <c r="B34" s="3000"/>
      <c r="C34" s="1110" t="s">
        <v>587</v>
      </c>
      <c r="D34" s="1124">
        <f>D31</f>
        <v>0</v>
      </c>
      <c r="E34" s="1112">
        <f>E31</f>
        <v>0</v>
      </c>
      <c r="F34" s="1113">
        <f>F31</f>
        <v>0</v>
      </c>
      <c r="G34" s="1114">
        <f>G31</f>
        <v>0</v>
      </c>
      <c r="H34" s="1115" t="e">
        <f>H32/H33</f>
        <v>#DIV/0!</v>
      </c>
      <c r="I34" s="1116">
        <f>I31</f>
        <v>0</v>
      </c>
      <c r="J34" s="1344">
        <f>J31</f>
        <v>0</v>
      </c>
    </row>
    <row r="35" spans="1:10" ht="15.75">
      <c r="A35" s="2993" t="s">
        <v>573</v>
      </c>
      <c r="B35" s="2994"/>
      <c r="C35" s="1098" t="s">
        <v>46</v>
      </c>
      <c r="D35" s="1117">
        <f>D36+D37</f>
        <v>0</v>
      </c>
      <c r="E35" s="1118">
        <f aca="true" t="shared" si="6" ref="E35:J35">E36+E37</f>
        <v>0</v>
      </c>
      <c r="F35" s="1119">
        <f t="shared" si="6"/>
        <v>0</v>
      </c>
      <c r="G35" s="1120">
        <f>G36+G37</f>
        <v>0</v>
      </c>
      <c r="H35" s="1121">
        <f t="shared" si="6"/>
        <v>0</v>
      </c>
      <c r="I35" s="1122">
        <f t="shared" si="6"/>
        <v>0</v>
      </c>
      <c r="J35" s="1345">
        <f t="shared" si="6"/>
        <v>0</v>
      </c>
    </row>
    <row r="36" spans="1:10" ht="30.75" customHeight="1">
      <c r="A36" s="2986" t="s">
        <v>578</v>
      </c>
      <c r="B36" s="2987"/>
      <c r="C36" s="1110" t="s">
        <v>46</v>
      </c>
      <c r="D36" s="1124">
        <f>D38*D26</f>
        <v>0</v>
      </c>
      <c r="E36" s="1112">
        <f aca="true" t="shared" si="7" ref="E36:J36">E38*E26</f>
        <v>0</v>
      </c>
      <c r="F36" s="1113">
        <f t="shared" si="7"/>
        <v>0</v>
      </c>
      <c r="G36" s="1114">
        <f>G38*G26</f>
        <v>0</v>
      </c>
      <c r="H36" s="1115">
        <f>I36+J36</f>
        <v>0</v>
      </c>
      <c r="I36" s="1116">
        <f>I38*I26</f>
        <v>0</v>
      </c>
      <c r="J36" s="1344">
        <f t="shared" si="7"/>
        <v>0</v>
      </c>
    </row>
    <row r="37" spans="1:10" ht="34.5" customHeight="1">
      <c r="A37" s="2986" t="s">
        <v>579</v>
      </c>
      <c r="B37" s="2987"/>
      <c r="C37" s="1110" t="s">
        <v>46</v>
      </c>
      <c r="D37" s="1124">
        <f>D39*D27</f>
        <v>0</v>
      </c>
      <c r="E37" s="1112">
        <f aca="true" t="shared" si="8" ref="E37:J37">E39*E27</f>
        <v>0</v>
      </c>
      <c r="F37" s="1113">
        <f t="shared" si="8"/>
        <v>0</v>
      </c>
      <c r="G37" s="1114">
        <f t="shared" si="8"/>
        <v>0</v>
      </c>
      <c r="H37" s="1115">
        <f>I37+J37</f>
        <v>0</v>
      </c>
      <c r="I37" s="1116">
        <f t="shared" si="8"/>
        <v>0</v>
      </c>
      <c r="J37" s="1344">
        <f t="shared" si="8"/>
        <v>0</v>
      </c>
    </row>
    <row r="38" spans="1:10" ht="31.5" customHeight="1">
      <c r="A38" s="2988" t="s">
        <v>580</v>
      </c>
      <c r="B38" s="2989"/>
      <c r="C38" s="1110" t="s">
        <v>46</v>
      </c>
      <c r="D38" s="1124">
        <f>D41*D40</f>
        <v>0</v>
      </c>
      <c r="E38" s="1112">
        <f aca="true" t="shared" si="9" ref="E38:J38">E41*E40</f>
        <v>0</v>
      </c>
      <c r="F38" s="1113">
        <f t="shared" si="9"/>
        <v>0</v>
      </c>
      <c r="G38" s="1125">
        <f t="shared" si="9"/>
        <v>0</v>
      </c>
      <c r="H38" s="1115">
        <f>I38+J38</f>
        <v>0</v>
      </c>
      <c r="I38" s="1116">
        <f t="shared" si="9"/>
        <v>0</v>
      </c>
      <c r="J38" s="1344">
        <f t="shared" si="9"/>
        <v>0</v>
      </c>
    </row>
    <row r="39" spans="1:10" ht="48" customHeight="1">
      <c r="A39" s="2988" t="s">
        <v>581</v>
      </c>
      <c r="B39" s="2989"/>
      <c r="C39" s="1110" t="s">
        <v>46</v>
      </c>
      <c r="D39" s="1124">
        <f>D40*D42</f>
        <v>0</v>
      </c>
      <c r="E39" s="1112">
        <f aca="true" t="shared" si="10" ref="E39:J39">E40*E42</f>
        <v>0</v>
      </c>
      <c r="F39" s="1113">
        <f t="shared" si="10"/>
        <v>0</v>
      </c>
      <c r="G39" s="1125">
        <f t="shared" si="10"/>
        <v>0</v>
      </c>
      <c r="H39" s="1115">
        <f>I39+J39</f>
        <v>0</v>
      </c>
      <c r="I39" s="1116">
        <f t="shared" si="10"/>
        <v>0</v>
      </c>
      <c r="J39" s="1344">
        <f t="shared" si="10"/>
        <v>0</v>
      </c>
    </row>
    <row r="40" spans="1:10" ht="37.5" customHeight="1">
      <c r="A40" s="2988" t="s">
        <v>589</v>
      </c>
      <c r="B40" s="2989"/>
      <c r="C40" s="1126" t="s">
        <v>588</v>
      </c>
      <c r="D40" s="1127"/>
      <c r="E40" s="1128"/>
      <c r="F40" s="1129"/>
      <c r="G40" s="1130"/>
      <c r="H40" s="1131"/>
      <c r="I40" s="1132"/>
      <c r="J40" s="1346"/>
    </row>
    <row r="41" spans="1:10" ht="33" customHeight="1">
      <c r="A41" s="3003" t="s">
        <v>582</v>
      </c>
      <c r="B41" s="3004"/>
      <c r="C41" s="1133" t="str">
        <f>C42</f>
        <v>руб./Гкал</v>
      </c>
      <c r="D41" s="1134"/>
      <c r="E41" s="1135"/>
      <c r="F41" s="1136"/>
      <c r="G41" s="1095"/>
      <c r="H41" s="1137"/>
      <c r="I41" s="1097"/>
      <c r="J41" s="1341"/>
    </row>
    <row r="42" spans="1:10" ht="33.75" customHeight="1" thickBot="1">
      <c r="A42" s="3003" t="s">
        <v>583</v>
      </c>
      <c r="B42" s="3004"/>
      <c r="C42" s="1133" t="s">
        <v>74</v>
      </c>
      <c r="D42" s="1347"/>
      <c r="E42" s="1348"/>
      <c r="F42" s="1349"/>
      <c r="G42" s="1169"/>
      <c r="H42" s="1170"/>
      <c r="I42" s="1171"/>
      <c r="J42" s="1350"/>
    </row>
    <row r="43" spans="1:10" ht="19.5" customHeight="1" thickBot="1">
      <c r="A43" s="3005" t="s">
        <v>575</v>
      </c>
      <c r="B43" s="3006"/>
      <c r="C43" s="3006"/>
      <c r="D43" s="3006"/>
      <c r="E43" s="3006"/>
      <c r="F43" s="3006"/>
      <c r="G43" s="3006"/>
      <c r="H43" s="3006"/>
      <c r="I43" s="3006"/>
      <c r="J43" s="3007"/>
    </row>
    <row r="44" spans="1:10" ht="15.75">
      <c r="A44" s="3012" t="s">
        <v>568</v>
      </c>
      <c r="B44" s="3013"/>
      <c r="C44" s="1158" t="s">
        <v>46</v>
      </c>
      <c r="D44" s="1159" t="e">
        <f>(D45+D46)*D47</f>
        <v>#DIV/0!</v>
      </c>
      <c r="E44" s="1160" t="e">
        <f>(E45+E46)*E47</f>
        <v>#DIV/0!</v>
      </c>
      <c r="F44" s="1161" t="e">
        <f>(F45+F46)*F47</f>
        <v>#DIV/0!</v>
      </c>
      <c r="G44" s="1162" t="e">
        <f>(G45+G46)*G47</f>
        <v>#REF!</v>
      </c>
      <c r="H44" s="1163" t="e">
        <f>I44+J44</f>
        <v>#DIV/0!</v>
      </c>
      <c r="I44" s="1164" t="e">
        <f>(I45+I46)*I47</f>
        <v>#DIV/0!</v>
      </c>
      <c r="J44" s="1340" t="e">
        <f>(J45+J46)*J47</f>
        <v>#DIV/0!</v>
      </c>
    </row>
    <row r="45" spans="1:10" s="73" customFormat="1" ht="34.5" customHeight="1">
      <c r="A45" s="2999" t="s">
        <v>576</v>
      </c>
      <c r="B45" s="3000"/>
      <c r="C45" s="1110" t="s">
        <v>586</v>
      </c>
      <c r="D45" s="1144" t="e">
        <f>D13</f>
        <v>#DIV/0!</v>
      </c>
      <c r="E45" s="1145" t="e">
        <f aca="true" t="shared" si="11" ref="E45:J45">E13</f>
        <v>#DIV/0!</v>
      </c>
      <c r="F45" s="1146" t="e">
        <f t="shared" si="11"/>
        <v>#DIV/0!</v>
      </c>
      <c r="G45" s="1157" t="e">
        <f t="shared" si="11"/>
        <v>#REF!</v>
      </c>
      <c r="H45" s="1149" t="e">
        <f t="shared" si="11"/>
        <v>#DIV/0!</v>
      </c>
      <c r="I45" s="1149" t="e">
        <f t="shared" si="11"/>
        <v>#DIV/0!</v>
      </c>
      <c r="J45" s="1351" t="e">
        <f t="shared" si="11"/>
        <v>#DIV/0!</v>
      </c>
    </row>
    <row r="46" spans="1:10" s="73" customFormat="1" ht="48.75" customHeight="1">
      <c r="A46" s="2999" t="s">
        <v>577</v>
      </c>
      <c r="B46" s="3000"/>
      <c r="C46" s="1110" t="s">
        <v>586</v>
      </c>
      <c r="D46" s="1144" t="e">
        <f>D14</f>
        <v>#DIV/0!</v>
      </c>
      <c r="E46" s="1145" t="e">
        <f aca="true" t="shared" si="12" ref="E46:J46">E14</f>
        <v>#DIV/0!</v>
      </c>
      <c r="F46" s="1146" t="e">
        <f t="shared" si="12"/>
        <v>#DIV/0!</v>
      </c>
      <c r="G46" s="1157" t="e">
        <f t="shared" si="12"/>
        <v>#REF!</v>
      </c>
      <c r="H46" s="1149" t="e">
        <f t="shared" si="12"/>
        <v>#DIV/0!</v>
      </c>
      <c r="I46" s="1149" t="e">
        <f t="shared" si="12"/>
        <v>#DIV/0!</v>
      </c>
      <c r="J46" s="1351" t="e">
        <f t="shared" si="12"/>
        <v>#DIV/0!</v>
      </c>
    </row>
    <row r="47" spans="1:10" ht="17.25">
      <c r="A47" s="2997" t="s">
        <v>570</v>
      </c>
      <c r="B47" s="2998"/>
      <c r="C47" s="1091" t="s">
        <v>587</v>
      </c>
      <c r="D47" s="1150"/>
      <c r="E47" s="1093"/>
      <c r="F47" s="1094"/>
      <c r="G47" s="1095"/>
      <c r="H47" s="1096" t="e">
        <f>H44/(H45+H46)</f>
        <v>#DIV/0!</v>
      </c>
      <c r="I47" s="1097"/>
      <c r="J47" s="1341"/>
    </row>
    <row r="48" spans="1:10" ht="15.75">
      <c r="A48" s="2993" t="s">
        <v>573</v>
      </c>
      <c r="B48" s="2994"/>
      <c r="C48" s="1098" t="s">
        <v>46</v>
      </c>
      <c r="D48" s="1117">
        <f aca="true" t="shared" si="13" ref="D48:J48">D49+D50</f>
        <v>0</v>
      </c>
      <c r="E48" s="1118">
        <f t="shared" si="13"/>
        <v>0</v>
      </c>
      <c r="F48" s="1119">
        <f t="shared" si="13"/>
        <v>0</v>
      </c>
      <c r="G48" s="1120">
        <f t="shared" si="13"/>
        <v>0</v>
      </c>
      <c r="H48" s="1121">
        <f t="shared" si="13"/>
        <v>0</v>
      </c>
      <c r="I48" s="1122">
        <f t="shared" si="13"/>
        <v>0</v>
      </c>
      <c r="J48" s="1345">
        <f t="shared" si="13"/>
        <v>0</v>
      </c>
    </row>
    <row r="49" spans="1:10" ht="30" customHeight="1">
      <c r="A49" s="2986" t="s">
        <v>578</v>
      </c>
      <c r="B49" s="2987"/>
      <c r="C49" s="1110" t="s">
        <v>46</v>
      </c>
      <c r="D49" s="1124">
        <f aca="true" t="shared" si="14" ref="D49:G50">D51*D39</f>
        <v>0</v>
      </c>
      <c r="E49" s="1112">
        <f t="shared" si="14"/>
        <v>0</v>
      </c>
      <c r="F49" s="1113">
        <f t="shared" si="14"/>
        <v>0</v>
      </c>
      <c r="G49" s="1114">
        <f t="shared" si="14"/>
        <v>0</v>
      </c>
      <c r="H49" s="1115">
        <f>I49+J49</f>
        <v>0</v>
      </c>
      <c r="I49" s="1116">
        <f>I51*I39</f>
        <v>0</v>
      </c>
      <c r="J49" s="1344">
        <f>J51*J39</f>
        <v>0</v>
      </c>
    </row>
    <row r="50" spans="1:10" ht="31.5" customHeight="1">
      <c r="A50" s="2986" t="s">
        <v>579</v>
      </c>
      <c r="B50" s="2987"/>
      <c r="C50" s="1110" t="s">
        <v>46</v>
      </c>
      <c r="D50" s="1124">
        <f t="shared" si="14"/>
        <v>0</v>
      </c>
      <c r="E50" s="1112">
        <f t="shared" si="14"/>
        <v>0</v>
      </c>
      <c r="F50" s="1113">
        <f t="shared" si="14"/>
        <v>0</v>
      </c>
      <c r="G50" s="1114">
        <f t="shared" si="14"/>
        <v>0</v>
      </c>
      <c r="H50" s="1115">
        <f>I50+J50</f>
        <v>0</v>
      </c>
      <c r="I50" s="1116">
        <f>I52*I40</f>
        <v>0</v>
      </c>
      <c r="J50" s="1344">
        <f>J52*J40</f>
        <v>0</v>
      </c>
    </row>
    <row r="51" spans="1:10" ht="33.75" customHeight="1">
      <c r="A51" s="2988" t="s">
        <v>580</v>
      </c>
      <c r="B51" s="2989"/>
      <c r="C51" s="1110" t="s">
        <v>46</v>
      </c>
      <c r="D51" s="1124">
        <f>D54*D53</f>
        <v>0</v>
      </c>
      <c r="E51" s="1112">
        <f>E54*E53</f>
        <v>0</v>
      </c>
      <c r="F51" s="1113">
        <f>F54*F53</f>
        <v>0</v>
      </c>
      <c r="G51" s="1125">
        <f>G54*G53</f>
        <v>0</v>
      </c>
      <c r="H51" s="1115">
        <f>I51+J51</f>
        <v>0</v>
      </c>
      <c r="I51" s="1116">
        <f>I54*I53</f>
        <v>0</v>
      </c>
      <c r="J51" s="1344">
        <f>J54*J53</f>
        <v>0</v>
      </c>
    </row>
    <row r="52" spans="1:10" ht="47.25" customHeight="1">
      <c r="A52" s="2988" t="s">
        <v>581</v>
      </c>
      <c r="B52" s="2989"/>
      <c r="C52" s="1110" t="s">
        <v>46</v>
      </c>
      <c r="D52" s="1124">
        <f>D53*D55</f>
        <v>0</v>
      </c>
      <c r="E52" s="1112">
        <f>E53*E55</f>
        <v>0</v>
      </c>
      <c r="F52" s="1113">
        <f>F53*F55</f>
        <v>0</v>
      </c>
      <c r="G52" s="1125">
        <f>G53*G55</f>
        <v>0</v>
      </c>
      <c r="H52" s="1115">
        <f>I52+J52</f>
        <v>0</v>
      </c>
      <c r="I52" s="1116">
        <f>I53*I55</f>
        <v>0</v>
      </c>
      <c r="J52" s="1344">
        <f>J53*J55</f>
        <v>0</v>
      </c>
    </row>
    <row r="53" spans="1:10" ht="36" customHeight="1">
      <c r="A53" s="2988" t="s">
        <v>589</v>
      </c>
      <c r="B53" s="2989"/>
      <c r="C53" s="1126" t="s">
        <v>588</v>
      </c>
      <c r="D53" s="1151"/>
      <c r="E53" s="1152"/>
      <c r="F53" s="1153"/>
      <c r="G53" s="1130"/>
      <c r="H53" s="1131"/>
      <c r="I53" s="1132"/>
      <c r="J53" s="1346"/>
    </row>
    <row r="54" spans="1:10" ht="35.25" customHeight="1">
      <c r="A54" s="3003" t="s">
        <v>582</v>
      </c>
      <c r="B54" s="3004"/>
      <c r="C54" s="1133" t="str">
        <f>C55</f>
        <v>руб./Гкал</v>
      </c>
      <c r="D54" s="1154"/>
      <c r="E54" s="1155"/>
      <c r="F54" s="1156"/>
      <c r="G54" s="1095"/>
      <c r="H54" s="1137"/>
      <c r="I54" s="1097"/>
      <c r="J54" s="1341"/>
    </row>
    <row r="55" spans="1:10" ht="35.25" customHeight="1" thickBot="1">
      <c r="A55" s="2995" t="s">
        <v>583</v>
      </c>
      <c r="B55" s="2996"/>
      <c r="C55" s="1165" t="s">
        <v>74</v>
      </c>
      <c r="D55" s="1166"/>
      <c r="E55" s="1167"/>
      <c r="F55" s="1168"/>
      <c r="G55" s="1169"/>
      <c r="H55" s="1170"/>
      <c r="I55" s="1171"/>
      <c r="J55" s="1350"/>
    </row>
    <row r="56" spans="1:10" ht="15.75">
      <c r="A56" s="3008" t="s">
        <v>584</v>
      </c>
      <c r="B56" s="3009"/>
      <c r="C56" s="1194" t="s">
        <v>46</v>
      </c>
      <c r="D56" s="1195" t="e">
        <f>D25+D29+D32+D35+D44+D48+#REF!+#REF!+#REF!</f>
        <v>#DIV/0!</v>
      </c>
      <c r="E56" s="1196" t="e">
        <f>E25+E29+E32+E35+E44+E48+#REF!+#REF!+#REF!</f>
        <v>#DIV/0!</v>
      </c>
      <c r="F56" s="1197" t="e">
        <f>F25+F29+F32+F35+F44+F48+#REF!+#REF!+#REF!</f>
        <v>#DIV/0!</v>
      </c>
      <c r="G56" s="1198" t="e">
        <f>G25+G29+G32+G35+G44+G48+#REF!+#REF!+#REF!</f>
        <v>#REF!</v>
      </c>
      <c r="H56" s="1199" t="e">
        <f>H25+H29+H32+H35+H44+H48+#REF!+#REF!+#REF!</f>
        <v>#DIV/0!</v>
      </c>
      <c r="I56" s="1200" t="e">
        <f>I25+I29+I32+I35+I44+I48+#REF!+#REF!+#REF!</f>
        <v>#DIV/0!</v>
      </c>
      <c r="J56" s="1200" t="e">
        <f>J25+J29+J32+J35+J44+J48+#REF!+#REF!+#REF!</f>
        <v>#DIV/0!</v>
      </c>
    </row>
    <row r="57" spans="1:10" s="38" customFormat="1" ht="15">
      <c r="A57" s="3010" t="s">
        <v>563</v>
      </c>
      <c r="B57" s="3011"/>
      <c r="C57" s="1201" t="s">
        <v>46</v>
      </c>
      <c r="D57" s="1202"/>
      <c r="E57" s="1203"/>
      <c r="F57" s="1204"/>
      <c r="G57" s="1205"/>
      <c r="H57" s="1206"/>
      <c r="I57" s="1207"/>
      <c r="J57" s="1207"/>
    </row>
    <row r="58" spans="1:10" s="38" customFormat="1" ht="15.75" thickBot="1">
      <c r="A58" s="3024" t="s">
        <v>564</v>
      </c>
      <c r="B58" s="3025"/>
      <c r="C58" s="1208" t="s">
        <v>46</v>
      </c>
      <c r="D58" s="1209"/>
      <c r="E58" s="1210"/>
      <c r="F58" s="1211"/>
      <c r="G58" s="1212"/>
      <c r="H58" s="1213"/>
      <c r="I58" s="1214"/>
      <c r="J58" s="1214"/>
    </row>
    <row r="59" spans="1:10" ht="15">
      <c r="A59" s="931"/>
      <c r="B59" s="931"/>
      <c r="C59" s="931"/>
      <c r="D59" s="931"/>
      <c r="E59" s="931"/>
      <c r="F59" s="931"/>
      <c r="G59" s="931"/>
      <c r="H59" s="931"/>
      <c r="I59" s="931"/>
      <c r="J59" s="931"/>
    </row>
    <row r="60" spans="1:10" ht="19.5" thickBot="1">
      <c r="A60" s="2648" t="s">
        <v>388</v>
      </c>
      <c r="B60" s="2648"/>
      <c r="C60" s="2648"/>
      <c r="D60" s="1"/>
      <c r="E60" s="1"/>
      <c r="F60" s="1"/>
      <c r="G60" s="1"/>
      <c r="H60" s="1"/>
      <c r="I60" s="931"/>
      <c r="J60" s="931"/>
    </row>
    <row r="61" spans="1:10" ht="15" customHeight="1">
      <c r="A61" s="2630" t="s">
        <v>503</v>
      </c>
      <c r="B61" s="2632"/>
      <c r="C61" s="2632"/>
      <c r="D61" s="2632"/>
      <c r="E61" s="2632"/>
      <c r="F61" s="2632"/>
      <c r="G61" s="2632"/>
      <c r="H61" s="3017"/>
      <c r="I61" s="627"/>
      <c r="J61" s="627"/>
    </row>
    <row r="62" spans="1:10" ht="15">
      <c r="A62" s="2633"/>
      <c r="B62" s="2634"/>
      <c r="C62" s="2634"/>
      <c r="D62" s="2634"/>
      <c r="E62" s="2634"/>
      <c r="F62" s="2634"/>
      <c r="G62" s="2634"/>
      <c r="H62" s="3018"/>
      <c r="I62" s="627"/>
      <c r="J62" s="627"/>
    </row>
    <row r="63" spans="1:10" ht="15">
      <c r="A63" s="2633"/>
      <c r="B63" s="2634"/>
      <c r="C63" s="2634"/>
      <c r="D63" s="2634"/>
      <c r="E63" s="2634"/>
      <c r="F63" s="2634"/>
      <c r="G63" s="2634"/>
      <c r="H63" s="3018"/>
      <c r="I63" s="627"/>
      <c r="J63" s="627"/>
    </row>
    <row r="64" spans="1:10" ht="15">
      <c r="A64" s="2633"/>
      <c r="B64" s="2634"/>
      <c r="C64" s="2634"/>
      <c r="D64" s="2634"/>
      <c r="E64" s="2634"/>
      <c r="F64" s="2634"/>
      <c r="G64" s="2634"/>
      <c r="H64" s="3018"/>
      <c r="I64" s="627"/>
      <c r="J64" s="627"/>
    </row>
    <row r="65" spans="1:10" ht="15">
      <c r="A65" s="2633"/>
      <c r="B65" s="2634"/>
      <c r="C65" s="2634"/>
      <c r="D65" s="2634"/>
      <c r="E65" s="2634"/>
      <c r="F65" s="2634"/>
      <c r="G65" s="2634"/>
      <c r="H65" s="3018"/>
      <c r="I65" s="627"/>
      <c r="J65" s="627"/>
    </row>
    <row r="66" spans="1:10" ht="15">
      <c r="A66" s="2633"/>
      <c r="B66" s="2634"/>
      <c r="C66" s="2634"/>
      <c r="D66" s="2634"/>
      <c r="E66" s="2634"/>
      <c r="F66" s="2634"/>
      <c r="G66" s="2634"/>
      <c r="H66" s="3018"/>
      <c r="I66" s="627"/>
      <c r="J66" s="627"/>
    </row>
    <row r="67" spans="1:10" ht="15">
      <c r="A67" s="2633"/>
      <c r="B67" s="2634"/>
      <c r="C67" s="2634"/>
      <c r="D67" s="2634"/>
      <c r="E67" s="2634"/>
      <c r="F67" s="2634"/>
      <c r="G67" s="2634"/>
      <c r="H67" s="3018"/>
      <c r="I67" s="627"/>
      <c r="J67" s="627"/>
    </row>
    <row r="68" spans="1:10" ht="15.75" thickBot="1">
      <c r="A68" s="2635"/>
      <c r="B68" s="2636"/>
      <c r="C68" s="2636"/>
      <c r="D68" s="2636"/>
      <c r="E68" s="2636"/>
      <c r="F68" s="2636"/>
      <c r="G68" s="2636"/>
      <c r="H68" s="3019"/>
      <c r="I68" s="627"/>
      <c r="J68" s="627"/>
    </row>
    <row r="69" spans="1:10" ht="15">
      <c r="A69" s="692"/>
      <c r="B69" s="692"/>
      <c r="C69" s="692"/>
      <c r="D69" s="692"/>
      <c r="E69" s="692"/>
      <c r="F69" s="692"/>
      <c r="G69" s="692"/>
      <c r="H69" s="692"/>
      <c r="I69" s="627"/>
      <c r="J69" s="627"/>
    </row>
    <row r="70" spans="1:10" ht="15">
      <c r="A70" s="627"/>
      <c r="B70" s="627"/>
      <c r="C70" s="627"/>
      <c r="D70" s="627"/>
      <c r="E70" s="627"/>
      <c r="F70" s="627"/>
      <c r="G70" s="627"/>
      <c r="H70" s="627"/>
      <c r="I70" s="627"/>
      <c r="J70" s="627"/>
    </row>
    <row r="71" spans="1:10" ht="18">
      <c r="A71" s="2613" t="s">
        <v>121</v>
      </c>
      <c r="B71" s="2613"/>
      <c r="C71" s="2613"/>
      <c r="D71" s="2613"/>
      <c r="E71" s="1"/>
      <c r="F71" s="2614"/>
      <c r="G71" s="2614"/>
      <c r="H71" s="2614"/>
      <c r="I71" s="2614"/>
      <c r="J71" s="1"/>
    </row>
    <row r="72" spans="1:10" ht="18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627"/>
      <c r="B73" s="627"/>
      <c r="C73" s="627"/>
      <c r="D73" s="627"/>
      <c r="E73" s="627"/>
      <c r="F73" s="627"/>
      <c r="G73" s="627"/>
      <c r="H73" s="627"/>
      <c r="I73" s="627"/>
      <c r="J73" s="627"/>
    </row>
  </sheetData>
  <sheetProtection formatCells="0" formatColumns="0" formatRows="0" insertColumns="0" insertRows="0" deleteColumns="0" deleteRows="0"/>
  <mergeCells count="64">
    <mergeCell ref="A60:C60"/>
    <mergeCell ref="A61:H68"/>
    <mergeCell ref="A13:B13"/>
    <mergeCell ref="A8:B8"/>
    <mergeCell ref="A7:B7"/>
    <mergeCell ref="A9:B9"/>
    <mergeCell ref="A10:B10"/>
    <mergeCell ref="A58:B58"/>
    <mergeCell ref="A53:B53"/>
    <mergeCell ref="A54:B54"/>
    <mergeCell ref="A1:J1"/>
    <mergeCell ref="A44:B44"/>
    <mergeCell ref="A45:B45"/>
    <mergeCell ref="A24:J24"/>
    <mergeCell ref="A21:B21"/>
    <mergeCell ref="A25:B25"/>
    <mergeCell ref="A2:J2"/>
    <mergeCell ref="D5:F5"/>
    <mergeCell ref="A16:B16"/>
    <mergeCell ref="A17:B17"/>
    <mergeCell ref="A71:D71"/>
    <mergeCell ref="F71:I71"/>
    <mergeCell ref="A46:B46"/>
    <mergeCell ref="A33:B33"/>
    <mergeCell ref="A34:B34"/>
    <mergeCell ref="A35:B35"/>
    <mergeCell ref="A42:B42"/>
    <mergeCell ref="A43:J43"/>
    <mergeCell ref="A56:B56"/>
    <mergeCell ref="A57:B57"/>
    <mergeCell ref="A18:B18"/>
    <mergeCell ref="A50:B50"/>
    <mergeCell ref="A51:B51"/>
    <mergeCell ref="A41:B41"/>
    <mergeCell ref="A26:B26"/>
    <mergeCell ref="A28:B28"/>
    <mergeCell ref="A29:B29"/>
    <mergeCell ref="A30:B30"/>
    <mergeCell ref="A40:B40"/>
    <mergeCell ref="A36:B36"/>
    <mergeCell ref="A19:B19"/>
    <mergeCell ref="A20:B20"/>
    <mergeCell ref="A31:B31"/>
    <mergeCell ref="A32:B32"/>
    <mergeCell ref="A48:B48"/>
    <mergeCell ref="A49:B49"/>
    <mergeCell ref="A22:B22"/>
    <mergeCell ref="A23:B23"/>
    <mergeCell ref="A37:B37"/>
    <mergeCell ref="A55:B55"/>
    <mergeCell ref="A38:B38"/>
    <mergeCell ref="A39:B39"/>
    <mergeCell ref="A52:B52"/>
    <mergeCell ref="A47:B47"/>
    <mergeCell ref="A27:B27"/>
    <mergeCell ref="A3:J3"/>
    <mergeCell ref="A5:B6"/>
    <mergeCell ref="C5:C6"/>
    <mergeCell ref="A14:B14"/>
    <mergeCell ref="A15:B15"/>
    <mergeCell ref="G5:G6"/>
    <mergeCell ref="H5:J5"/>
    <mergeCell ref="A11:B11"/>
    <mergeCell ref="A12:B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S12"/>
  <sheetViews>
    <sheetView zoomScalePageLayoutView="0" workbookViewId="0" topLeftCell="A1">
      <selection activeCell="Y12" sqref="Y12"/>
    </sheetView>
  </sheetViews>
  <sheetFormatPr defaultColWidth="9.140625" defaultRowHeight="27.75" customHeight="1"/>
  <cols>
    <col min="1" max="1" width="48.421875" style="0" customWidth="1"/>
    <col min="2" max="2" width="14.140625" style="0" customWidth="1"/>
    <col min="3" max="5" width="12.7109375" style="0" customWidth="1"/>
    <col min="6" max="17" width="12.7109375" style="0" hidden="1" customWidth="1"/>
  </cols>
  <sheetData>
    <row r="1" spans="1:19" ht="27.75" customHeight="1" thickBot="1">
      <c r="A1" s="890" t="s">
        <v>555</v>
      </c>
      <c r="B1" s="890"/>
      <c r="C1" s="891"/>
      <c r="D1" s="892"/>
      <c r="E1" s="892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7.75" customHeight="1" thickBot="1">
      <c r="A2" s="911" t="s">
        <v>130</v>
      </c>
      <c r="B2" s="912" t="s">
        <v>24</v>
      </c>
      <c r="C2" s="926">
        <v>2025</v>
      </c>
      <c r="D2" s="907" t="s">
        <v>404</v>
      </c>
      <c r="E2" s="908" t="s">
        <v>405</v>
      </c>
      <c r="F2" s="926">
        <v>2020</v>
      </c>
      <c r="G2" s="907" t="s">
        <v>404</v>
      </c>
      <c r="H2" s="908" t="s">
        <v>405</v>
      </c>
      <c r="I2" s="926">
        <v>2021</v>
      </c>
      <c r="J2" s="907" t="s">
        <v>404</v>
      </c>
      <c r="K2" s="908" t="s">
        <v>405</v>
      </c>
      <c r="L2" s="926">
        <v>2022</v>
      </c>
      <c r="M2" s="907" t="s">
        <v>404</v>
      </c>
      <c r="N2" s="908" t="s">
        <v>405</v>
      </c>
      <c r="O2" s="926">
        <v>2023</v>
      </c>
      <c r="P2" s="907" t="s">
        <v>404</v>
      </c>
      <c r="Q2" s="908" t="s">
        <v>405</v>
      </c>
      <c r="R2" s="38"/>
      <c r="S2" s="38"/>
    </row>
    <row r="3" spans="1:19" ht="27.75" customHeight="1">
      <c r="A3" s="913" t="s">
        <v>541</v>
      </c>
      <c r="B3" s="914" t="s">
        <v>505</v>
      </c>
      <c r="C3" s="909" t="e">
        <f>'Затраты на услуги водоснабжения'!#REF!</f>
        <v>#REF!</v>
      </c>
      <c r="D3" s="905" t="e">
        <f>'Затраты на услуги водоснабжения'!#REF!</f>
        <v>#REF!</v>
      </c>
      <c r="E3" s="906" t="e">
        <f>'Затраты на услуги водоснабжения'!#REF!</f>
        <v>#REF!</v>
      </c>
      <c r="F3" s="909" t="e">
        <f>'Затраты на услуги водоснабжения'!#REF!</f>
        <v>#REF!</v>
      </c>
      <c r="G3" s="905" t="e">
        <f>'Затраты на услуги водоснабжения'!#REF!</f>
        <v>#REF!</v>
      </c>
      <c r="H3" s="906">
        <f>'Затраты на услуги водоснабжения'!S8</f>
        <v>0</v>
      </c>
      <c r="I3" s="909" t="e">
        <f>'Затраты на услуги водоснабжения'!#REF!</f>
        <v>#REF!</v>
      </c>
      <c r="J3" s="905" t="e">
        <f>'Затраты на услуги водоснабжения'!U8</f>
        <v>#DIV/0!</v>
      </c>
      <c r="K3" s="906">
        <f>'Затраты на услуги водоснабжения'!V8</f>
        <v>0</v>
      </c>
      <c r="L3" s="909" t="e">
        <f>'Затраты на услуги водоснабжения'!U8</f>
        <v>#DIV/0!</v>
      </c>
      <c r="M3" s="905">
        <f>'Затраты на услуги водоснабжения'!X8</f>
        <v>0</v>
      </c>
      <c r="N3" s="906">
        <f>'Затраты на услуги водоснабжения'!Y8</f>
        <v>0</v>
      </c>
      <c r="O3" s="909">
        <f>'Затраты на услуги водоснабжения'!X8</f>
        <v>0</v>
      </c>
      <c r="P3" s="905">
        <f>'Затраты на услуги водоснабжения'!AA8</f>
        <v>0</v>
      </c>
      <c r="Q3" s="906">
        <f>'Затраты на услуги водоснабжения'!AB8</f>
        <v>0</v>
      </c>
      <c r="R3" s="38"/>
      <c r="S3" s="38"/>
    </row>
    <row r="4" spans="1:19" ht="27.75" customHeight="1">
      <c r="A4" s="915" t="s">
        <v>550</v>
      </c>
      <c r="B4" s="916" t="s">
        <v>46</v>
      </c>
      <c r="C4" s="910" t="e">
        <f>D4+E4</f>
        <v>#REF!</v>
      </c>
      <c r="D4" s="893" t="e">
        <f>'Затраты на услуги водоснабжения'!#REF!</f>
        <v>#REF!</v>
      </c>
      <c r="E4" s="894" t="e">
        <f>'Затраты на услуги водоснабжения'!#REF!</f>
        <v>#REF!</v>
      </c>
      <c r="F4" s="910" t="e">
        <f>G4+H4</f>
        <v>#REF!</v>
      </c>
      <c r="G4" s="893" t="e">
        <f>'Затраты на услуги водоснабжения'!#REF!</f>
        <v>#REF!</v>
      </c>
      <c r="H4" s="894" t="e">
        <f>'Затраты на услуги водоснабжения'!S7</f>
        <v>#DIV/0!</v>
      </c>
      <c r="I4" s="910" t="e">
        <f>J4+K4</f>
        <v>#DIV/0!</v>
      </c>
      <c r="J4" s="893" t="e">
        <f>'Затраты на услуги водоснабжения'!U7</f>
        <v>#DIV/0!</v>
      </c>
      <c r="K4" s="894">
        <f>'Затраты на услуги водоснабжения'!V7</f>
        <v>0</v>
      </c>
      <c r="L4" s="910">
        <f>M4+N4</f>
        <v>0</v>
      </c>
      <c r="M4" s="893">
        <f>'Затраты на услуги водоснабжения'!X7</f>
        <v>0</v>
      </c>
      <c r="N4" s="894">
        <f>'Затраты на услуги водоснабжения'!Y7</f>
        <v>0</v>
      </c>
      <c r="O4" s="910">
        <f>P4+Q4</f>
        <v>0</v>
      </c>
      <c r="P4" s="893">
        <f>'Затраты на услуги водоснабжения'!AA7</f>
        <v>0</v>
      </c>
      <c r="Q4" s="894">
        <f>'Затраты на услуги водоснабжения'!AB7</f>
        <v>0</v>
      </c>
      <c r="R4" s="38"/>
      <c r="S4" s="38"/>
    </row>
    <row r="5" spans="1:19" ht="27.75" customHeight="1">
      <c r="A5" s="915" t="s">
        <v>551</v>
      </c>
      <c r="B5" s="916" t="s">
        <v>504</v>
      </c>
      <c r="C5" s="903" t="e">
        <f>#REF!</f>
        <v>#REF!</v>
      </c>
      <c r="D5" s="895" t="e">
        <f>ROUND(C6*D3/1000,2)</f>
        <v>#REF!</v>
      </c>
      <c r="E5" s="896" t="e">
        <f>C5-D5</f>
        <v>#REF!</v>
      </c>
      <c r="F5" s="903" t="e">
        <f>#REF!</f>
        <v>#REF!</v>
      </c>
      <c r="G5" s="895" t="e">
        <f>ROUND(F6*G3/1000,2)</f>
        <v>#REF!</v>
      </c>
      <c r="H5" s="896" t="e">
        <f>F5-G5</f>
        <v>#REF!</v>
      </c>
      <c r="I5" s="903" t="e">
        <f>#REF!</f>
        <v>#REF!</v>
      </c>
      <c r="J5" s="895" t="e">
        <f>ROUND(I6*J3/1000,2)</f>
        <v>#REF!</v>
      </c>
      <c r="K5" s="896" t="e">
        <f>I5-J5</f>
        <v>#REF!</v>
      </c>
      <c r="L5" s="903" t="e">
        <f>#REF!</f>
        <v>#REF!</v>
      </c>
      <c r="M5" s="895" t="e">
        <f>ROUND(L6*M3/1000,2)</f>
        <v>#REF!</v>
      </c>
      <c r="N5" s="896" t="e">
        <f>L5-M5</f>
        <v>#REF!</v>
      </c>
      <c r="O5" s="903" t="e">
        <f>#REF!</f>
        <v>#REF!</v>
      </c>
      <c r="P5" s="895" t="e">
        <f>ROUND(O6*P3/1000,2)</f>
        <v>#REF!</v>
      </c>
      <c r="Q5" s="896" t="e">
        <f>O5-P5</f>
        <v>#REF!</v>
      </c>
      <c r="R5" s="38"/>
      <c r="S5" s="38"/>
    </row>
    <row r="6" spans="1:19" ht="27.75" customHeight="1">
      <c r="A6" s="917" t="s">
        <v>552</v>
      </c>
      <c r="B6" s="918" t="s">
        <v>506</v>
      </c>
      <c r="C6" s="910" t="e">
        <f>C5/C3*1000</f>
        <v>#REF!</v>
      </c>
      <c r="D6" s="897"/>
      <c r="E6" s="898"/>
      <c r="F6" s="910" t="e">
        <f>F5/F3*1000</f>
        <v>#REF!</v>
      </c>
      <c r="G6" s="897"/>
      <c r="H6" s="898"/>
      <c r="I6" s="910" t="e">
        <f>I5/I3*1000</f>
        <v>#REF!</v>
      </c>
      <c r="J6" s="897"/>
      <c r="K6" s="898"/>
      <c r="L6" s="910" t="e">
        <f>L5/L3*1000</f>
        <v>#REF!</v>
      </c>
      <c r="M6" s="897"/>
      <c r="N6" s="898"/>
      <c r="O6" s="910" t="e">
        <f>O5/O3*1000</f>
        <v>#REF!</v>
      </c>
      <c r="P6" s="897"/>
      <c r="Q6" s="898"/>
      <c r="R6" s="38"/>
      <c r="S6" s="38"/>
    </row>
    <row r="7" spans="1:19" ht="27.75" customHeight="1">
      <c r="A7" s="915" t="s">
        <v>556</v>
      </c>
      <c r="B7" s="916" t="str">
        <f>B6</f>
        <v>руб./м3</v>
      </c>
      <c r="C7" s="903"/>
      <c r="D7" s="899" t="e">
        <f>'Затраты на услуги водоснабжения'!#REF!</f>
        <v>#REF!</v>
      </c>
      <c r="E7" s="900" t="e">
        <f>'Затраты на услуги водоснабжения'!#REF!</f>
        <v>#REF!</v>
      </c>
      <c r="F7" s="903"/>
      <c r="G7" s="899" t="e">
        <f>'Затраты на услуги водоснабжения'!#REF!</f>
        <v>#REF!</v>
      </c>
      <c r="H7" s="900" t="e">
        <f>'Затраты на услуги водоснабжения'!S9</f>
        <v>#DIV/0!</v>
      </c>
      <c r="I7" s="903"/>
      <c r="J7" s="899">
        <f>'Затраты на услуги водоснабжения'!U9</f>
        <v>0</v>
      </c>
      <c r="K7" s="900" t="e">
        <f>'Затраты на услуги водоснабжения'!V9</f>
        <v>#DIV/0!</v>
      </c>
      <c r="L7" s="903"/>
      <c r="M7" s="899">
        <f>'Затраты на услуги водоснабжения'!X9</f>
        <v>0</v>
      </c>
      <c r="N7" s="900">
        <f>'Затраты на услуги водоснабжения'!Y9</f>
        <v>0</v>
      </c>
      <c r="O7" s="903"/>
      <c r="P7" s="899">
        <f>'Затраты на услуги водоснабжения'!AA9</f>
        <v>0</v>
      </c>
      <c r="Q7" s="900">
        <f>'Затраты на услуги водоснабжения'!AB9</f>
        <v>0</v>
      </c>
      <c r="R7" s="38"/>
      <c r="S7" s="38"/>
    </row>
    <row r="8" spans="1:19" ht="27.75" customHeight="1">
      <c r="A8" s="919" t="s">
        <v>553</v>
      </c>
      <c r="B8" s="920" t="str">
        <f>B6</f>
        <v>руб./м3</v>
      </c>
      <c r="C8" s="923"/>
      <c r="D8" s="924"/>
      <c r="E8" s="925" t="e">
        <f>E9/E3*1000</f>
        <v>#REF!</v>
      </c>
      <c r="F8" s="923"/>
      <c r="G8" s="924" t="e">
        <f>E8</f>
        <v>#REF!</v>
      </c>
      <c r="H8" s="925" t="e">
        <f>H9/H3*1000</f>
        <v>#REF!</v>
      </c>
      <c r="I8" s="923"/>
      <c r="J8" s="924" t="e">
        <f>H8</f>
        <v>#REF!</v>
      </c>
      <c r="K8" s="925" t="e">
        <f>K9/K3*1000</f>
        <v>#DIV/0!</v>
      </c>
      <c r="L8" s="923"/>
      <c r="M8" s="924" t="e">
        <f>K8</f>
        <v>#DIV/0!</v>
      </c>
      <c r="N8" s="925" t="e">
        <f>N9/N3*1000</f>
        <v>#REF!</v>
      </c>
      <c r="O8" s="923"/>
      <c r="P8" s="924" t="e">
        <f>N8</f>
        <v>#REF!</v>
      </c>
      <c r="Q8" s="925" t="e">
        <f>Q9/Q3*1000</f>
        <v>#REF!</v>
      </c>
      <c r="R8" s="38"/>
      <c r="S8" s="38"/>
    </row>
    <row r="9" spans="1:19" ht="27.75" customHeight="1">
      <c r="A9" s="915" t="s">
        <v>557</v>
      </c>
      <c r="B9" s="916" t="s">
        <v>504</v>
      </c>
      <c r="C9" s="910" t="e">
        <f>C4+C5</f>
        <v>#REF!</v>
      </c>
      <c r="D9" s="893" t="e">
        <f>D3*D8/1000</f>
        <v>#REF!</v>
      </c>
      <c r="E9" s="894" t="e">
        <f>C9-D9</f>
        <v>#REF!</v>
      </c>
      <c r="F9" s="910" t="e">
        <f>F4+F5</f>
        <v>#REF!</v>
      </c>
      <c r="G9" s="893" t="e">
        <f>G3*G8/1000</f>
        <v>#REF!</v>
      </c>
      <c r="H9" s="894" t="e">
        <f>F9-G9</f>
        <v>#REF!</v>
      </c>
      <c r="I9" s="910" t="e">
        <f>I4+I5</f>
        <v>#DIV/0!</v>
      </c>
      <c r="J9" s="893" t="e">
        <f>J3*J8/1000</f>
        <v>#DIV/0!</v>
      </c>
      <c r="K9" s="894" t="e">
        <f>I9-J9</f>
        <v>#DIV/0!</v>
      </c>
      <c r="L9" s="910" t="e">
        <f>L4+L5</f>
        <v>#REF!</v>
      </c>
      <c r="M9" s="893" t="e">
        <f>M3*M8/1000</f>
        <v>#DIV/0!</v>
      </c>
      <c r="N9" s="894" t="e">
        <f>L9-M9</f>
        <v>#REF!</v>
      </c>
      <c r="O9" s="910" t="e">
        <f>O4+O5</f>
        <v>#REF!</v>
      </c>
      <c r="P9" s="893" t="e">
        <f>P3*P8/1000</f>
        <v>#REF!</v>
      </c>
      <c r="Q9" s="894" t="e">
        <f>O9-P9</f>
        <v>#REF!</v>
      </c>
      <c r="R9" s="38"/>
      <c r="S9" s="38"/>
    </row>
    <row r="10" spans="1:19" ht="27.75" customHeight="1" thickBot="1">
      <c r="A10" s="921" t="s">
        <v>554</v>
      </c>
      <c r="B10" s="922" t="s">
        <v>31</v>
      </c>
      <c r="C10" s="904" t="e">
        <f>E7/D7</f>
        <v>#REF!</v>
      </c>
      <c r="D10" s="901"/>
      <c r="E10" s="902"/>
      <c r="F10" s="904" t="e">
        <f>H7/G7</f>
        <v>#DIV/0!</v>
      </c>
      <c r="G10" s="901"/>
      <c r="H10" s="902"/>
      <c r="I10" s="904" t="e">
        <f>K7/J7</f>
        <v>#DIV/0!</v>
      </c>
      <c r="J10" s="901"/>
      <c r="K10" s="902"/>
      <c r="L10" s="904" t="e">
        <f>N7/M7</f>
        <v>#DIV/0!</v>
      </c>
      <c r="M10" s="901"/>
      <c r="N10" s="902"/>
      <c r="O10" s="904" t="e">
        <f>Q7/P7</f>
        <v>#DIV/0!</v>
      </c>
      <c r="P10" s="901"/>
      <c r="Q10" s="902"/>
      <c r="R10" s="38"/>
      <c r="S10" s="38"/>
    </row>
    <row r="11" spans="1:19" ht="27.75" customHeight="1">
      <c r="A11" s="627"/>
      <c r="B11" s="627"/>
      <c r="C11" s="627"/>
      <c r="D11" s="627"/>
      <c r="E11" s="627"/>
      <c r="F11" s="627"/>
      <c r="G11" s="627"/>
      <c r="H11" s="627"/>
      <c r="I11" s="627"/>
      <c r="J11" s="627"/>
      <c r="K11" s="627"/>
      <c r="L11" s="627"/>
      <c r="M11" s="38"/>
      <c r="N11" s="38"/>
      <c r="O11" s="38"/>
      <c r="P11" s="38"/>
      <c r="Q11" s="38"/>
      <c r="R11" s="38"/>
      <c r="S11" s="38"/>
    </row>
    <row r="12" spans="1:19" ht="27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9"/>
  <sheetViews>
    <sheetView view="pageBreakPreview" zoomScale="60" zoomScaleNormal="70" zoomScalePageLayoutView="0" workbookViewId="0" topLeftCell="AA1">
      <selection activeCell="AJ8" sqref="AJ8"/>
    </sheetView>
  </sheetViews>
  <sheetFormatPr defaultColWidth="9.140625" defaultRowHeight="12.75"/>
  <cols>
    <col min="1" max="1" width="6.8515625" style="0" hidden="1" customWidth="1"/>
    <col min="2" max="2" width="38.7109375" style="0" hidden="1" customWidth="1"/>
    <col min="3" max="26" width="11.7109375" style="0" hidden="1" customWidth="1"/>
    <col min="27" max="27" width="20.7109375" style="0" customWidth="1"/>
  </cols>
  <sheetData>
    <row r="1" spans="1:27" ht="18.75">
      <c r="A1" s="932"/>
      <c r="B1" s="933"/>
      <c r="C1" s="933"/>
      <c r="D1" s="933"/>
      <c r="E1" s="933"/>
      <c r="F1" s="933"/>
      <c r="G1" s="933"/>
      <c r="H1" s="933"/>
      <c r="I1" s="933"/>
      <c r="J1" s="933"/>
      <c r="K1" s="933"/>
      <c r="L1" s="933"/>
      <c r="M1" s="933"/>
      <c r="N1" s="933"/>
      <c r="O1" s="933"/>
      <c r="P1" s="933"/>
      <c r="Q1" s="934"/>
      <c r="Z1" s="3039" t="s">
        <v>593</v>
      </c>
      <c r="AA1" s="3039"/>
    </row>
    <row r="2" spans="1:27" ht="18.75">
      <c r="A2" s="3029" t="s">
        <v>594</v>
      </c>
      <c r="B2" s="3029"/>
      <c r="C2" s="3029"/>
      <c r="D2" s="3029"/>
      <c r="E2" s="3029"/>
      <c r="F2" s="3029"/>
      <c r="G2" s="3029"/>
      <c r="H2" s="3029"/>
      <c r="I2" s="3029"/>
      <c r="J2" s="3029"/>
      <c r="K2" s="3029"/>
      <c r="L2" s="3029"/>
      <c r="M2" s="3029"/>
      <c r="N2" s="3029"/>
      <c r="O2" s="3029"/>
      <c r="P2" s="3029"/>
      <c r="Q2" s="3029"/>
      <c r="R2" s="3029"/>
      <c r="S2" s="3029"/>
      <c r="T2" s="3029"/>
      <c r="U2" s="3029"/>
      <c r="V2" s="3029"/>
      <c r="W2" s="3029"/>
      <c r="X2" s="3029"/>
      <c r="Y2" s="3029"/>
      <c r="Z2" s="3029"/>
      <c r="AA2" s="3029"/>
    </row>
    <row r="3" spans="1:19" ht="18.75">
      <c r="A3" s="932"/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4"/>
      <c r="R3" s="935"/>
      <c r="S3" s="933"/>
    </row>
    <row r="4" spans="1:27" ht="18.75">
      <c r="A4" s="3030">
        <f>Анкета!A5</f>
        <v>0</v>
      </c>
      <c r="B4" s="3030"/>
      <c r="C4" s="3030"/>
      <c r="D4" s="3030"/>
      <c r="E4" s="3030"/>
      <c r="F4" s="3030"/>
      <c r="G4" s="3030"/>
      <c r="H4" s="3030"/>
      <c r="I4" s="3030"/>
      <c r="J4" s="3030"/>
      <c r="K4" s="3030"/>
      <c r="L4" s="3030"/>
      <c r="M4" s="3030"/>
      <c r="N4" s="3030"/>
      <c r="O4" s="3030"/>
      <c r="P4" s="3030"/>
      <c r="Q4" s="3030"/>
      <c r="R4" s="3030"/>
      <c r="S4" s="3030"/>
      <c r="T4" s="3030"/>
      <c r="U4" s="3030"/>
      <c r="V4" s="3030"/>
      <c r="W4" s="3030"/>
      <c r="X4" s="3030"/>
      <c r="Y4" s="3030"/>
      <c r="Z4" s="3030"/>
      <c r="AA4" s="3030"/>
    </row>
    <row r="5" spans="1:27" ht="19.5" thickBot="1">
      <c r="A5" s="936"/>
      <c r="B5" s="937"/>
      <c r="C5" s="937"/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8"/>
      <c r="Z5" s="3040" t="s">
        <v>595</v>
      </c>
      <c r="AA5" s="3040"/>
    </row>
    <row r="6" spans="1:27" ht="18.75" customHeight="1" thickBot="1">
      <c r="A6" s="3041" t="s">
        <v>596</v>
      </c>
      <c r="B6" s="3041" t="s">
        <v>130</v>
      </c>
      <c r="C6" s="3026" t="s">
        <v>597</v>
      </c>
      <c r="D6" s="3028"/>
      <c r="E6" s="1016" t="s">
        <v>614</v>
      </c>
      <c r="F6" s="3026" t="s">
        <v>615</v>
      </c>
      <c r="G6" s="3027"/>
      <c r="H6" s="3027"/>
      <c r="I6" s="3027"/>
      <c r="J6" s="3027"/>
      <c r="K6" s="3027"/>
      <c r="L6" s="3027"/>
      <c r="M6" s="3027"/>
      <c r="N6" s="3027"/>
      <c r="O6" s="3027"/>
      <c r="P6" s="3027"/>
      <c r="Q6" s="3027"/>
      <c r="R6" s="3027"/>
      <c r="S6" s="3027"/>
      <c r="T6" s="3027"/>
      <c r="U6" s="3027"/>
      <c r="V6" s="3027"/>
      <c r="W6" s="3027"/>
      <c r="X6" s="3027"/>
      <c r="Y6" s="3027"/>
      <c r="Z6" s="3027"/>
      <c r="AA6" s="3028"/>
    </row>
    <row r="7" spans="1:27" ht="112.5" customHeight="1" thickBot="1">
      <c r="A7" s="3042"/>
      <c r="B7" s="3042"/>
      <c r="C7" s="3044" t="s">
        <v>598</v>
      </c>
      <c r="D7" s="3046" t="s">
        <v>599</v>
      </c>
      <c r="E7" s="3031" t="s">
        <v>598</v>
      </c>
      <c r="F7" s="3036" t="s">
        <v>462</v>
      </c>
      <c r="G7" s="3037"/>
      <c r="H7" s="3037"/>
      <c r="I7" s="3037"/>
      <c r="J7" s="3038"/>
      <c r="K7" s="3036" t="s">
        <v>600</v>
      </c>
      <c r="L7" s="3037"/>
      <c r="M7" s="3037"/>
      <c r="N7" s="3037"/>
      <c r="O7" s="3038"/>
      <c r="P7" s="3033" t="s">
        <v>616</v>
      </c>
      <c r="Q7" s="3034"/>
      <c r="R7" s="3035" t="s">
        <v>617</v>
      </c>
      <c r="S7" s="3034"/>
      <c r="T7" s="3035" t="s">
        <v>618</v>
      </c>
      <c r="U7" s="3034"/>
      <c r="V7" s="3035" t="s">
        <v>619</v>
      </c>
      <c r="W7" s="3034"/>
      <c r="X7" s="3035" t="s">
        <v>620</v>
      </c>
      <c r="Y7" s="3034"/>
      <c r="Z7" s="3035" t="s">
        <v>621</v>
      </c>
      <c r="AA7" s="3034"/>
    </row>
    <row r="8" spans="1:27" ht="75.75" thickBot="1">
      <c r="A8" s="3043"/>
      <c r="B8" s="3043"/>
      <c r="C8" s="3045"/>
      <c r="D8" s="3047"/>
      <c r="E8" s="3032"/>
      <c r="F8" s="1017" t="s">
        <v>390</v>
      </c>
      <c r="G8" s="1018" t="s">
        <v>491</v>
      </c>
      <c r="H8" s="1018" t="s">
        <v>492</v>
      </c>
      <c r="I8" s="1018" t="s">
        <v>493</v>
      </c>
      <c r="J8" s="1019" t="s">
        <v>494</v>
      </c>
      <c r="K8" s="1017" t="str">
        <f>F8</f>
        <v>2019 год</v>
      </c>
      <c r="L8" s="1018" t="s">
        <v>491</v>
      </c>
      <c r="M8" s="1018" t="s">
        <v>492</v>
      </c>
      <c r="N8" s="1018" t="s">
        <v>493</v>
      </c>
      <c r="O8" s="1024" t="s">
        <v>494</v>
      </c>
      <c r="P8" s="1012" t="s">
        <v>627</v>
      </c>
      <c r="Q8" s="1013" t="s">
        <v>630</v>
      </c>
      <c r="R8" s="1014" t="s">
        <v>628</v>
      </c>
      <c r="S8" s="1015" t="s">
        <v>629</v>
      </c>
      <c r="T8" s="1014" t="s">
        <v>631</v>
      </c>
      <c r="U8" s="1015" t="s">
        <v>632</v>
      </c>
      <c r="V8" s="1014" t="s">
        <v>633</v>
      </c>
      <c r="W8" s="1015" t="s">
        <v>634</v>
      </c>
      <c r="X8" s="1014" t="s">
        <v>635</v>
      </c>
      <c r="Y8" s="1015" t="s">
        <v>636</v>
      </c>
      <c r="Z8" s="1014" t="s">
        <v>637</v>
      </c>
      <c r="AA8" s="1015" t="s">
        <v>638</v>
      </c>
    </row>
    <row r="9" spans="1:27" ht="19.5" thickBot="1">
      <c r="A9" s="942">
        <v>1</v>
      </c>
      <c r="B9" s="942">
        <v>2</v>
      </c>
      <c r="C9" s="968" t="s">
        <v>601</v>
      </c>
      <c r="D9" s="969">
        <v>4</v>
      </c>
      <c r="E9" s="945">
        <v>5</v>
      </c>
      <c r="F9" s="943">
        <v>6</v>
      </c>
      <c r="G9" s="1022">
        <v>7</v>
      </c>
      <c r="H9" s="1022">
        <v>8</v>
      </c>
      <c r="I9" s="1022">
        <v>9</v>
      </c>
      <c r="J9" s="1023">
        <v>10</v>
      </c>
      <c r="K9" s="943">
        <v>11</v>
      </c>
      <c r="L9" s="1022">
        <v>12</v>
      </c>
      <c r="M9" s="1022">
        <v>13</v>
      </c>
      <c r="N9" s="1022">
        <v>14</v>
      </c>
      <c r="O9" s="944">
        <v>15</v>
      </c>
      <c r="P9" s="946">
        <v>16</v>
      </c>
      <c r="Q9" s="944">
        <v>17</v>
      </c>
      <c r="R9" s="946">
        <v>18</v>
      </c>
      <c r="S9" s="944">
        <v>19</v>
      </c>
      <c r="T9" s="946">
        <v>20</v>
      </c>
      <c r="U9" s="944">
        <v>21</v>
      </c>
      <c r="V9" s="946">
        <v>22</v>
      </c>
      <c r="W9" s="944">
        <v>23</v>
      </c>
      <c r="X9" s="946">
        <v>24</v>
      </c>
      <c r="Y9" s="944">
        <v>25</v>
      </c>
      <c r="Z9" s="946">
        <v>26</v>
      </c>
      <c r="AA9" s="944">
        <v>27</v>
      </c>
    </row>
    <row r="10" spans="1:27" ht="56.25">
      <c r="A10" s="965" t="s">
        <v>45</v>
      </c>
      <c r="B10" s="966" t="s">
        <v>602</v>
      </c>
      <c r="C10" s="970" t="e">
        <f>'СВОД 2025'!#REF!</f>
        <v>#REF!</v>
      </c>
      <c r="D10" s="971">
        <f>'СВОД 2025'!D19</f>
        <v>0</v>
      </c>
      <c r="E10" s="980">
        <f>'СВОД 2025'!G19</f>
        <v>0</v>
      </c>
      <c r="F10" s="947">
        <f>'СВОД 2025'!H19</f>
        <v>0</v>
      </c>
      <c r="G10" s="1020" t="e">
        <f>'СВОД 2025'!#REF!</f>
        <v>#REF!</v>
      </c>
      <c r="H10" s="1020" t="e">
        <f>'СВОД 2025'!#REF!</f>
        <v>#REF!</v>
      </c>
      <c r="I10" s="1020" t="e">
        <f>'СВОД 2025'!#REF!</f>
        <v>#REF!</v>
      </c>
      <c r="J10" s="1021" t="e">
        <f>'СВОД 2025'!#REF!</f>
        <v>#REF!</v>
      </c>
      <c r="K10" s="947" t="e">
        <f>'СВОД 2025'!K19</f>
        <v>#DIV/0!</v>
      </c>
      <c r="L10" s="1020" t="e">
        <f>'СВОД 2025'!#REF!</f>
        <v>#REF!</v>
      </c>
      <c r="M10" s="1020" t="e">
        <f>'СВОД 2025'!#REF!</f>
        <v>#REF!</v>
      </c>
      <c r="N10" s="1020" t="e">
        <f>'СВОД 2025'!#REF!</f>
        <v>#REF!</v>
      </c>
      <c r="O10" s="948" t="e">
        <f>'СВОД 2025'!#REF!</f>
        <v>#REF!</v>
      </c>
      <c r="P10" s="981" t="e">
        <f>K10-E10</f>
        <v>#DIV/0!</v>
      </c>
      <c r="Q10" s="982" t="e">
        <f>K10/E10</f>
        <v>#DIV/0!</v>
      </c>
      <c r="R10" s="983" t="e">
        <f>K10-F10</f>
        <v>#DIV/0!</v>
      </c>
      <c r="S10" s="982" t="e">
        <f>K10/F10</f>
        <v>#DIV/0!</v>
      </c>
      <c r="T10" s="983" t="e">
        <f>L10-G10</f>
        <v>#REF!</v>
      </c>
      <c r="U10" s="982" t="e">
        <f>L10/G10</f>
        <v>#REF!</v>
      </c>
      <c r="V10" s="983" t="e">
        <f>M10-H10</f>
        <v>#REF!</v>
      </c>
      <c r="W10" s="982" t="e">
        <f>M10/H10</f>
        <v>#REF!</v>
      </c>
      <c r="X10" s="983" t="e">
        <f>N10-I10</f>
        <v>#REF!</v>
      </c>
      <c r="Y10" s="982" t="e">
        <f>N10/I10</f>
        <v>#REF!</v>
      </c>
      <c r="Z10" s="983" t="e">
        <f>O10-J10</f>
        <v>#REF!</v>
      </c>
      <c r="AA10" s="982" t="e">
        <f>O10/J10</f>
        <v>#REF!</v>
      </c>
    </row>
    <row r="11" spans="1:27" ht="56.25">
      <c r="A11" s="939" t="s">
        <v>67</v>
      </c>
      <c r="B11" s="949" t="s">
        <v>603</v>
      </c>
      <c r="C11" s="950" t="e">
        <f>'СВОД 2025'!#REF!</f>
        <v>#REF!</v>
      </c>
      <c r="D11" s="951">
        <f>'СВОД 2025'!D20</f>
        <v>0</v>
      </c>
      <c r="E11" s="972">
        <f>'СВОД 2025'!G20</f>
        <v>0</v>
      </c>
      <c r="F11" s="952">
        <f>'СВОД 2025'!H20</f>
        <v>0</v>
      </c>
      <c r="G11" s="975" t="e">
        <f>'СВОД 2025'!#REF!</f>
        <v>#REF!</v>
      </c>
      <c r="H11" s="975" t="e">
        <f>'СВОД 2025'!#REF!</f>
        <v>#REF!</v>
      </c>
      <c r="I11" s="975" t="e">
        <f>'СВОД 2025'!#REF!</f>
        <v>#REF!</v>
      </c>
      <c r="J11" s="977" t="e">
        <f>'СВОД 2025'!#REF!</f>
        <v>#REF!</v>
      </c>
      <c r="K11" s="952" t="e">
        <f>'СВОД 2025'!K20</f>
        <v>#DIV/0!</v>
      </c>
      <c r="L11" s="975" t="e">
        <f>'СВОД 2025'!#REF!</f>
        <v>#REF!</v>
      </c>
      <c r="M11" s="975" t="e">
        <f>'СВОД 2025'!#REF!</f>
        <v>#REF!</v>
      </c>
      <c r="N11" s="975" t="e">
        <f>'СВОД 2025'!#REF!</f>
        <v>#REF!</v>
      </c>
      <c r="O11" s="976" t="e">
        <f>'СВОД 2025'!#REF!</f>
        <v>#REF!</v>
      </c>
      <c r="P11" s="974" t="e">
        <f aca="true" t="shared" si="0" ref="P11:P47">K11-E11</f>
        <v>#DIV/0!</v>
      </c>
      <c r="Q11" s="1025" t="e">
        <f aca="true" t="shared" si="1" ref="Q11:Q47">K11/E11</f>
        <v>#DIV/0!</v>
      </c>
      <c r="R11" s="952" t="e">
        <f aca="true" t="shared" si="2" ref="R11:R47">K11-F11</f>
        <v>#DIV/0!</v>
      </c>
      <c r="S11" s="1025" t="e">
        <f aca="true" t="shared" si="3" ref="S11:S47">K11/F11</f>
        <v>#DIV/0!</v>
      </c>
      <c r="T11" s="952" t="e">
        <f aca="true" t="shared" si="4" ref="T11:T47">L11-G11</f>
        <v>#REF!</v>
      </c>
      <c r="U11" s="1025" t="e">
        <f aca="true" t="shared" si="5" ref="U11:U47">L11/G11</f>
        <v>#REF!</v>
      </c>
      <c r="V11" s="952" t="e">
        <f aca="true" t="shared" si="6" ref="V11:V47">M11-H11</f>
        <v>#REF!</v>
      </c>
      <c r="W11" s="1025" t="e">
        <f aca="true" t="shared" si="7" ref="W11:W47">M11/H11</f>
        <v>#REF!</v>
      </c>
      <c r="X11" s="952" t="e">
        <f aca="true" t="shared" si="8" ref="X11:X47">N11-I11</f>
        <v>#REF!</v>
      </c>
      <c r="Y11" s="1025" t="e">
        <f aca="true" t="shared" si="9" ref="Y11:Y47">N11/I11</f>
        <v>#REF!</v>
      </c>
      <c r="Z11" s="952" t="e">
        <f aca="true" t="shared" si="10" ref="Z11:Z47">O11-J11</f>
        <v>#REF!</v>
      </c>
      <c r="AA11" s="1025" t="e">
        <f aca="true" t="shared" si="11" ref="AA11:AA47">O11/J11</f>
        <v>#REF!</v>
      </c>
    </row>
    <row r="12" spans="1:27" ht="93.75">
      <c r="A12" s="939" t="s">
        <v>68</v>
      </c>
      <c r="B12" s="949" t="s">
        <v>164</v>
      </c>
      <c r="C12" s="950" t="e">
        <f>'СВОД 2025'!#REF!</f>
        <v>#REF!</v>
      </c>
      <c r="D12" s="951">
        <f>'СВОД 2025'!D21</f>
        <v>0</v>
      </c>
      <c r="E12" s="972">
        <f>'СВОД 2025'!G21</f>
        <v>0</v>
      </c>
      <c r="F12" s="952">
        <f>'СВОД 2025'!H21</f>
        <v>0</v>
      </c>
      <c r="G12" s="975" t="e">
        <f>'СВОД 2025'!#REF!</f>
        <v>#REF!</v>
      </c>
      <c r="H12" s="975" t="e">
        <f>'СВОД 2025'!#REF!</f>
        <v>#REF!</v>
      </c>
      <c r="I12" s="975" t="e">
        <f>'СВОД 2025'!#REF!</f>
        <v>#REF!</v>
      </c>
      <c r="J12" s="977" t="e">
        <f>'СВОД 2025'!#REF!</f>
        <v>#REF!</v>
      </c>
      <c r="K12" s="952" t="e">
        <f>'СВОД 2025'!K21</f>
        <v>#DIV/0!</v>
      </c>
      <c r="L12" s="975" t="e">
        <f>'СВОД 2025'!#REF!</f>
        <v>#REF!</v>
      </c>
      <c r="M12" s="975" t="e">
        <f>'СВОД 2025'!#REF!</f>
        <v>#REF!</v>
      </c>
      <c r="N12" s="975" t="e">
        <f>'СВОД 2025'!#REF!</f>
        <v>#REF!</v>
      </c>
      <c r="O12" s="976" t="e">
        <f>'СВОД 2025'!#REF!</f>
        <v>#REF!</v>
      </c>
      <c r="P12" s="974" t="e">
        <f t="shared" si="0"/>
        <v>#DIV/0!</v>
      </c>
      <c r="Q12" s="1025" t="e">
        <f t="shared" si="1"/>
        <v>#DIV/0!</v>
      </c>
      <c r="R12" s="952" t="e">
        <f t="shared" si="2"/>
        <v>#DIV/0!</v>
      </c>
      <c r="S12" s="1025" t="e">
        <f t="shared" si="3"/>
        <v>#DIV/0!</v>
      </c>
      <c r="T12" s="952" t="e">
        <f t="shared" si="4"/>
        <v>#REF!</v>
      </c>
      <c r="U12" s="1025" t="e">
        <f t="shared" si="5"/>
        <v>#REF!</v>
      </c>
      <c r="V12" s="952" t="e">
        <f t="shared" si="6"/>
        <v>#REF!</v>
      </c>
      <c r="W12" s="1025" t="e">
        <f t="shared" si="7"/>
        <v>#REF!</v>
      </c>
      <c r="X12" s="952" t="e">
        <f t="shared" si="8"/>
        <v>#REF!</v>
      </c>
      <c r="Y12" s="1025" t="e">
        <f t="shared" si="9"/>
        <v>#REF!</v>
      </c>
      <c r="Z12" s="952" t="e">
        <f t="shared" si="10"/>
        <v>#REF!</v>
      </c>
      <c r="AA12" s="1025" t="e">
        <f t="shared" si="11"/>
        <v>#REF!</v>
      </c>
    </row>
    <row r="13" spans="1:27" ht="18.75">
      <c r="A13" s="939" t="s">
        <v>69</v>
      </c>
      <c r="B13" s="949" t="s">
        <v>149</v>
      </c>
      <c r="C13" s="950" t="e">
        <f>'СВОД 2025'!#REF!</f>
        <v>#REF!</v>
      </c>
      <c r="D13" s="951">
        <f>'СВОД 2025'!D22</f>
        <v>0</v>
      </c>
      <c r="E13" s="972">
        <f>'СВОД 2025'!G22</f>
        <v>0</v>
      </c>
      <c r="F13" s="952">
        <f>'СВОД 2025'!H22</f>
        <v>0</v>
      </c>
      <c r="G13" s="975" t="e">
        <f>'СВОД 2025'!#REF!</f>
        <v>#REF!</v>
      </c>
      <c r="H13" s="975" t="e">
        <f>'СВОД 2025'!#REF!</f>
        <v>#REF!</v>
      </c>
      <c r="I13" s="975" t="e">
        <f>'СВОД 2025'!#REF!</f>
        <v>#REF!</v>
      </c>
      <c r="J13" s="977" t="e">
        <f>'СВОД 2025'!#REF!</f>
        <v>#REF!</v>
      </c>
      <c r="K13" s="952" t="e">
        <f>'СВОД 2025'!K22</f>
        <v>#DIV/0!</v>
      </c>
      <c r="L13" s="975" t="e">
        <f>'СВОД 2025'!#REF!</f>
        <v>#REF!</v>
      </c>
      <c r="M13" s="975" t="e">
        <f>'СВОД 2025'!#REF!</f>
        <v>#REF!</v>
      </c>
      <c r="N13" s="975" t="e">
        <f>'СВОД 2025'!#REF!</f>
        <v>#REF!</v>
      </c>
      <c r="O13" s="976" t="e">
        <f>'СВОД 2025'!#REF!</f>
        <v>#REF!</v>
      </c>
      <c r="P13" s="974" t="e">
        <f t="shared" si="0"/>
        <v>#DIV/0!</v>
      </c>
      <c r="Q13" s="1025" t="e">
        <f t="shared" si="1"/>
        <v>#DIV/0!</v>
      </c>
      <c r="R13" s="952" t="e">
        <f t="shared" si="2"/>
        <v>#DIV/0!</v>
      </c>
      <c r="S13" s="1025" t="e">
        <f t="shared" si="3"/>
        <v>#DIV/0!</v>
      </c>
      <c r="T13" s="952" t="e">
        <f t="shared" si="4"/>
        <v>#REF!</v>
      </c>
      <c r="U13" s="1025" t="e">
        <f t="shared" si="5"/>
        <v>#REF!</v>
      </c>
      <c r="V13" s="952" t="e">
        <f t="shared" si="6"/>
        <v>#REF!</v>
      </c>
      <c r="W13" s="1025" t="e">
        <f t="shared" si="7"/>
        <v>#REF!</v>
      </c>
      <c r="X13" s="952" t="e">
        <f t="shared" si="8"/>
        <v>#REF!</v>
      </c>
      <c r="Y13" s="1025" t="e">
        <f t="shared" si="9"/>
        <v>#REF!</v>
      </c>
      <c r="Z13" s="952" t="e">
        <f t="shared" si="10"/>
        <v>#REF!</v>
      </c>
      <c r="AA13" s="1025" t="e">
        <f t="shared" si="11"/>
        <v>#REF!</v>
      </c>
    </row>
    <row r="14" spans="1:27" ht="18.75">
      <c r="A14" s="939"/>
      <c r="B14" s="953" t="s">
        <v>62</v>
      </c>
      <c r="C14" s="950" t="e">
        <f>'СВОД 2025'!#REF!</f>
        <v>#REF!</v>
      </c>
      <c r="D14" s="951">
        <f>'СВОД 2025'!D23</f>
        <v>0</v>
      </c>
      <c r="E14" s="972">
        <f>'СВОД 2025'!G23</f>
        <v>0</v>
      </c>
      <c r="F14" s="952">
        <f>'СВОД 2025'!H23</f>
        <v>0</v>
      </c>
      <c r="G14" s="975" t="e">
        <f>'СВОД 2025'!#REF!</f>
        <v>#REF!</v>
      </c>
      <c r="H14" s="975" t="e">
        <f>'СВОД 2025'!#REF!</f>
        <v>#REF!</v>
      </c>
      <c r="I14" s="975" t="e">
        <f>'СВОД 2025'!#REF!</f>
        <v>#REF!</v>
      </c>
      <c r="J14" s="977" t="e">
        <f>'СВОД 2025'!#REF!</f>
        <v>#REF!</v>
      </c>
      <c r="K14" s="952" t="e">
        <f>'СВОД 2025'!K23</f>
        <v>#REF!</v>
      </c>
      <c r="L14" s="975" t="e">
        <f>'СВОД 2025'!#REF!</f>
        <v>#REF!</v>
      </c>
      <c r="M14" s="975" t="e">
        <f>'СВОД 2025'!#REF!</f>
        <v>#REF!</v>
      </c>
      <c r="N14" s="975" t="e">
        <f>'СВОД 2025'!#REF!</f>
        <v>#REF!</v>
      </c>
      <c r="O14" s="976" t="e">
        <f>'СВОД 2025'!#REF!</f>
        <v>#REF!</v>
      </c>
      <c r="P14" s="974" t="e">
        <f t="shared" si="0"/>
        <v>#REF!</v>
      </c>
      <c r="Q14" s="1025" t="e">
        <f t="shared" si="1"/>
        <v>#REF!</v>
      </c>
      <c r="R14" s="952" t="e">
        <f t="shared" si="2"/>
        <v>#REF!</v>
      </c>
      <c r="S14" s="1025" t="e">
        <f t="shared" si="3"/>
        <v>#REF!</v>
      </c>
      <c r="T14" s="952" t="e">
        <f t="shared" si="4"/>
        <v>#REF!</v>
      </c>
      <c r="U14" s="1025" t="e">
        <f t="shared" si="5"/>
        <v>#REF!</v>
      </c>
      <c r="V14" s="952" t="e">
        <f t="shared" si="6"/>
        <v>#REF!</v>
      </c>
      <c r="W14" s="1025" t="e">
        <f t="shared" si="7"/>
        <v>#REF!</v>
      </c>
      <c r="X14" s="952" t="e">
        <f t="shared" si="8"/>
        <v>#REF!</v>
      </c>
      <c r="Y14" s="1025" t="e">
        <f t="shared" si="9"/>
        <v>#REF!</v>
      </c>
      <c r="Z14" s="952" t="e">
        <f t="shared" si="10"/>
        <v>#REF!</v>
      </c>
      <c r="AA14" s="1025" t="e">
        <f t="shared" si="11"/>
        <v>#REF!</v>
      </c>
    </row>
    <row r="15" spans="1:27" ht="37.5">
      <c r="A15" s="939"/>
      <c r="B15" s="953" t="s">
        <v>64</v>
      </c>
      <c r="C15" s="950" t="e">
        <f>'СВОД 2025'!#REF!</f>
        <v>#REF!</v>
      </c>
      <c r="D15" s="951">
        <f>'СВОД 2025'!D24</f>
        <v>0</v>
      </c>
      <c r="E15" s="972">
        <f>'СВОД 2025'!G24</f>
        <v>0</v>
      </c>
      <c r="F15" s="952">
        <f>'СВОД 2025'!H24</f>
        <v>0</v>
      </c>
      <c r="G15" s="975" t="e">
        <f>'СВОД 2025'!#REF!</f>
        <v>#REF!</v>
      </c>
      <c r="H15" s="975" t="e">
        <f>'СВОД 2025'!#REF!</f>
        <v>#REF!</v>
      </c>
      <c r="I15" s="975" t="e">
        <f>'СВОД 2025'!#REF!</f>
        <v>#REF!</v>
      </c>
      <c r="J15" s="977" t="e">
        <f>'СВОД 2025'!#REF!</f>
        <v>#REF!</v>
      </c>
      <c r="K15" s="952" t="e">
        <f>'СВОД 2025'!K24</f>
        <v>#DIV/0!</v>
      </c>
      <c r="L15" s="975" t="e">
        <f>'СВОД 2025'!#REF!</f>
        <v>#REF!</v>
      </c>
      <c r="M15" s="975" t="e">
        <f>'СВОД 2025'!#REF!</f>
        <v>#REF!</v>
      </c>
      <c r="N15" s="975" t="e">
        <f>'СВОД 2025'!#REF!</f>
        <v>#REF!</v>
      </c>
      <c r="O15" s="976" t="e">
        <f>'СВОД 2025'!#REF!</f>
        <v>#REF!</v>
      </c>
      <c r="P15" s="974" t="e">
        <f t="shared" si="0"/>
        <v>#DIV/0!</v>
      </c>
      <c r="Q15" s="1025" t="e">
        <f t="shared" si="1"/>
        <v>#DIV/0!</v>
      </c>
      <c r="R15" s="952" t="e">
        <f t="shared" si="2"/>
        <v>#DIV/0!</v>
      </c>
      <c r="S15" s="1025" t="e">
        <f t="shared" si="3"/>
        <v>#DIV/0!</v>
      </c>
      <c r="T15" s="952" t="e">
        <f t="shared" si="4"/>
        <v>#REF!</v>
      </c>
      <c r="U15" s="1025" t="e">
        <f t="shared" si="5"/>
        <v>#REF!</v>
      </c>
      <c r="V15" s="952" t="e">
        <f t="shared" si="6"/>
        <v>#REF!</v>
      </c>
      <c r="W15" s="1025" t="e">
        <f t="shared" si="7"/>
        <v>#REF!</v>
      </c>
      <c r="X15" s="952" t="e">
        <f t="shared" si="8"/>
        <v>#REF!</v>
      </c>
      <c r="Y15" s="1025" t="e">
        <f t="shared" si="9"/>
        <v>#REF!</v>
      </c>
      <c r="Z15" s="952" t="e">
        <f t="shared" si="10"/>
        <v>#REF!</v>
      </c>
      <c r="AA15" s="1025" t="e">
        <f t="shared" si="11"/>
        <v>#REF!</v>
      </c>
    </row>
    <row r="16" spans="1:27" ht="56.25">
      <c r="A16" s="939" t="s">
        <v>70</v>
      </c>
      <c r="B16" s="967" t="s">
        <v>354</v>
      </c>
      <c r="C16" s="950" t="e">
        <f>'СВОД 2025'!#REF!</f>
        <v>#REF!</v>
      </c>
      <c r="D16" s="951">
        <f>'СВОД 2025'!D25</f>
        <v>0</v>
      </c>
      <c r="E16" s="972">
        <f>'СВОД 2025'!G25</f>
        <v>0</v>
      </c>
      <c r="F16" s="952">
        <f>'СВОД 2025'!H25</f>
        <v>0</v>
      </c>
      <c r="G16" s="975" t="e">
        <f>'СВОД 2025'!#REF!</f>
        <v>#REF!</v>
      </c>
      <c r="H16" s="975" t="e">
        <f>'СВОД 2025'!#REF!</f>
        <v>#REF!</v>
      </c>
      <c r="I16" s="975" t="e">
        <f>'СВОД 2025'!#REF!</f>
        <v>#REF!</v>
      </c>
      <c r="J16" s="977" t="e">
        <f>'СВОД 2025'!#REF!</f>
        <v>#REF!</v>
      </c>
      <c r="K16" s="952" t="e">
        <f>'СВОД 2025'!K25</f>
        <v>#DIV/0!</v>
      </c>
      <c r="L16" s="975" t="e">
        <f>'СВОД 2025'!#REF!</f>
        <v>#REF!</v>
      </c>
      <c r="M16" s="975" t="e">
        <f>'СВОД 2025'!#REF!</f>
        <v>#REF!</v>
      </c>
      <c r="N16" s="975" t="e">
        <f>'СВОД 2025'!#REF!</f>
        <v>#REF!</v>
      </c>
      <c r="O16" s="976" t="e">
        <f>'СВОД 2025'!#REF!</f>
        <v>#REF!</v>
      </c>
      <c r="P16" s="974" t="e">
        <f t="shared" si="0"/>
        <v>#DIV/0!</v>
      </c>
      <c r="Q16" s="1025" t="e">
        <f t="shared" si="1"/>
        <v>#DIV/0!</v>
      </c>
      <c r="R16" s="952" t="e">
        <f t="shared" si="2"/>
        <v>#DIV/0!</v>
      </c>
      <c r="S16" s="1025" t="e">
        <f t="shared" si="3"/>
        <v>#DIV/0!</v>
      </c>
      <c r="T16" s="952" t="e">
        <f t="shared" si="4"/>
        <v>#REF!</v>
      </c>
      <c r="U16" s="1025" t="e">
        <f t="shared" si="5"/>
        <v>#REF!</v>
      </c>
      <c r="V16" s="952" t="e">
        <f t="shared" si="6"/>
        <v>#REF!</v>
      </c>
      <c r="W16" s="1025" t="e">
        <f t="shared" si="7"/>
        <v>#REF!</v>
      </c>
      <c r="X16" s="952" t="e">
        <f t="shared" si="8"/>
        <v>#REF!</v>
      </c>
      <c r="Y16" s="1025" t="e">
        <f t="shared" si="9"/>
        <v>#REF!</v>
      </c>
      <c r="Z16" s="952" t="e">
        <f t="shared" si="10"/>
        <v>#REF!</v>
      </c>
      <c r="AA16" s="1025" t="e">
        <f t="shared" si="11"/>
        <v>#REF!</v>
      </c>
    </row>
    <row r="17" spans="1:27" ht="75">
      <c r="A17" s="939" t="s">
        <v>71</v>
      </c>
      <c r="B17" s="967" t="s">
        <v>538</v>
      </c>
      <c r="C17" s="950" t="e">
        <f>'СВОД 2025'!#REF!</f>
        <v>#REF!</v>
      </c>
      <c r="D17" s="951" t="e">
        <f>'СВОД 2025'!#REF!</f>
        <v>#REF!</v>
      </c>
      <c r="E17" s="972" t="e">
        <f>'СВОД 2025'!#REF!</f>
        <v>#REF!</v>
      </c>
      <c r="F17" s="952" t="e">
        <f>'СВОД 2025'!#REF!</f>
        <v>#REF!</v>
      </c>
      <c r="G17" s="975" t="e">
        <f>'СВОД 2025'!#REF!</f>
        <v>#REF!</v>
      </c>
      <c r="H17" s="975" t="e">
        <f>'СВОД 2025'!#REF!</f>
        <v>#REF!</v>
      </c>
      <c r="I17" s="975" t="e">
        <f>'СВОД 2025'!#REF!</f>
        <v>#REF!</v>
      </c>
      <c r="J17" s="977" t="e">
        <f>'СВОД 2025'!#REF!</f>
        <v>#REF!</v>
      </c>
      <c r="K17" s="952" t="e">
        <f>'СВОД 2025'!#REF!</f>
        <v>#REF!</v>
      </c>
      <c r="L17" s="975" t="e">
        <f>'СВОД 2025'!#REF!</f>
        <v>#REF!</v>
      </c>
      <c r="M17" s="975" t="e">
        <f>'СВОД 2025'!#REF!</f>
        <v>#REF!</v>
      </c>
      <c r="N17" s="975" t="e">
        <f>'СВОД 2025'!#REF!</f>
        <v>#REF!</v>
      </c>
      <c r="O17" s="976" t="e">
        <f>'СВОД 2025'!#REF!</f>
        <v>#REF!</v>
      </c>
      <c r="P17" s="974" t="e">
        <f t="shared" si="0"/>
        <v>#REF!</v>
      </c>
      <c r="Q17" s="1025" t="e">
        <f t="shared" si="1"/>
        <v>#REF!</v>
      </c>
      <c r="R17" s="952" t="e">
        <f t="shared" si="2"/>
        <v>#REF!</v>
      </c>
      <c r="S17" s="1025" t="e">
        <f t="shared" si="3"/>
        <v>#REF!</v>
      </c>
      <c r="T17" s="952" t="e">
        <f t="shared" si="4"/>
        <v>#REF!</v>
      </c>
      <c r="U17" s="1025" t="e">
        <f t="shared" si="5"/>
        <v>#REF!</v>
      </c>
      <c r="V17" s="952" t="e">
        <f t="shared" si="6"/>
        <v>#REF!</v>
      </c>
      <c r="W17" s="1025" t="e">
        <f t="shared" si="7"/>
        <v>#REF!</v>
      </c>
      <c r="X17" s="952" t="e">
        <f t="shared" si="8"/>
        <v>#REF!</v>
      </c>
      <c r="Y17" s="1025" t="e">
        <f t="shared" si="9"/>
        <v>#REF!</v>
      </c>
      <c r="Z17" s="952" t="e">
        <f t="shared" si="10"/>
        <v>#REF!</v>
      </c>
      <c r="AA17" s="1025" t="e">
        <f t="shared" si="11"/>
        <v>#REF!</v>
      </c>
    </row>
    <row r="18" spans="1:27" ht="57" thickBot="1">
      <c r="A18" s="940" t="s">
        <v>537</v>
      </c>
      <c r="B18" s="984" t="s">
        <v>154</v>
      </c>
      <c r="C18" s="985" t="e">
        <f>'СВОД 2025'!#REF!</f>
        <v>#REF!</v>
      </c>
      <c r="D18" s="986">
        <f>'СВОД 2025'!D26</f>
        <v>0</v>
      </c>
      <c r="E18" s="987">
        <f>'СВОД 2025'!G26</f>
        <v>0</v>
      </c>
      <c r="F18" s="988">
        <f>'СВОД 2025'!H26</f>
        <v>0</v>
      </c>
      <c r="G18" s="989" t="e">
        <f>'СВОД 2025'!#REF!</f>
        <v>#REF!</v>
      </c>
      <c r="H18" s="989" t="e">
        <f>'СВОД 2025'!#REF!</f>
        <v>#REF!</v>
      </c>
      <c r="I18" s="989" t="e">
        <f>'СВОД 2025'!#REF!</f>
        <v>#REF!</v>
      </c>
      <c r="J18" s="990" t="e">
        <f>'СВОД 2025'!#REF!</f>
        <v>#REF!</v>
      </c>
      <c r="K18" s="988" t="e">
        <f>'СВОД 2025'!K26</f>
        <v>#DIV/0!</v>
      </c>
      <c r="L18" s="989" t="e">
        <f>'СВОД 2025'!#REF!</f>
        <v>#REF!</v>
      </c>
      <c r="M18" s="989" t="e">
        <f>'СВОД 2025'!#REF!</f>
        <v>#REF!</v>
      </c>
      <c r="N18" s="989" t="e">
        <f>'СВОД 2025'!#REF!</f>
        <v>#REF!</v>
      </c>
      <c r="O18" s="991" t="e">
        <f>'СВОД 2025'!#REF!</f>
        <v>#REF!</v>
      </c>
      <c r="P18" s="1026" t="e">
        <f t="shared" si="0"/>
        <v>#DIV/0!</v>
      </c>
      <c r="Q18" s="941" t="e">
        <f t="shared" si="1"/>
        <v>#DIV/0!</v>
      </c>
      <c r="R18" s="988" t="e">
        <f t="shared" si="2"/>
        <v>#DIV/0!</v>
      </c>
      <c r="S18" s="941" t="e">
        <f t="shared" si="3"/>
        <v>#DIV/0!</v>
      </c>
      <c r="T18" s="988" t="e">
        <f t="shared" si="4"/>
        <v>#REF!</v>
      </c>
      <c r="U18" s="941" t="e">
        <f t="shared" si="5"/>
        <v>#REF!</v>
      </c>
      <c r="V18" s="988" t="e">
        <f t="shared" si="6"/>
        <v>#REF!</v>
      </c>
      <c r="W18" s="941" t="e">
        <f t="shared" si="7"/>
        <v>#REF!</v>
      </c>
      <c r="X18" s="988" t="e">
        <f t="shared" si="8"/>
        <v>#REF!</v>
      </c>
      <c r="Y18" s="941" t="e">
        <f t="shared" si="9"/>
        <v>#REF!</v>
      </c>
      <c r="Z18" s="988" t="e">
        <f t="shared" si="10"/>
        <v>#REF!</v>
      </c>
      <c r="AA18" s="941" t="e">
        <f t="shared" si="11"/>
        <v>#REF!</v>
      </c>
    </row>
    <row r="19" spans="1:27" ht="37.5">
      <c r="A19" s="965" t="s">
        <v>51</v>
      </c>
      <c r="B19" s="966" t="s">
        <v>604</v>
      </c>
      <c r="C19" s="970" t="e">
        <f>'СВОД 2025'!#REF!</f>
        <v>#REF!</v>
      </c>
      <c r="D19" s="971">
        <f>'СВОД 2025'!D28</f>
        <v>0</v>
      </c>
      <c r="E19" s="992">
        <f>'СВОД 2025'!G28</f>
        <v>0</v>
      </c>
      <c r="F19" s="983">
        <f>'СВОД 2025'!H28</f>
        <v>0</v>
      </c>
      <c r="G19" s="993" t="e">
        <f>'СВОД 2025'!#REF!</f>
        <v>#REF!</v>
      </c>
      <c r="H19" s="993" t="e">
        <f>'СВОД 2025'!#REF!</f>
        <v>#REF!</v>
      </c>
      <c r="I19" s="993" t="e">
        <f>'СВОД 2025'!#REF!</f>
        <v>#REF!</v>
      </c>
      <c r="J19" s="994" t="e">
        <f>'СВОД 2025'!#REF!</f>
        <v>#REF!</v>
      </c>
      <c r="K19" s="983">
        <f>'СВОД 2025'!K28</f>
        <v>0</v>
      </c>
      <c r="L19" s="993" t="e">
        <f>'СВОД 2025'!#REF!</f>
        <v>#REF!</v>
      </c>
      <c r="M19" s="993" t="e">
        <f>'СВОД 2025'!#REF!</f>
        <v>#REF!</v>
      </c>
      <c r="N19" s="993" t="e">
        <f>'СВОД 2025'!#REF!</f>
        <v>#REF!</v>
      </c>
      <c r="O19" s="995" t="e">
        <f>'СВОД 2025'!#REF!</f>
        <v>#REF!</v>
      </c>
      <c r="P19" s="981">
        <f t="shared" si="0"/>
        <v>0</v>
      </c>
      <c r="Q19" s="982" t="e">
        <f t="shared" si="1"/>
        <v>#DIV/0!</v>
      </c>
      <c r="R19" s="983">
        <f t="shared" si="2"/>
        <v>0</v>
      </c>
      <c r="S19" s="982" t="e">
        <f t="shared" si="3"/>
        <v>#DIV/0!</v>
      </c>
      <c r="T19" s="983" t="e">
        <f t="shared" si="4"/>
        <v>#REF!</v>
      </c>
      <c r="U19" s="982" t="e">
        <f t="shared" si="5"/>
        <v>#REF!</v>
      </c>
      <c r="V19" s="983" t="e">
        <f t="shared" si="6"/>
        <v>#REF!</v>
      </c>
      <c r="W19" s="982" t="e">
        <f t="shared" si="7"/>
        <v>#REF!</v>
      </c>
      <c r="X19" s="983" t="e">
        <f t="shared" si="8"/>
        <v>#REF!</v>
      </c>
      <c r="Y19" s="982" t="e">
        <f t="shared" si="9"/>
        <v>#REF!</v>
      </c>
      <c r="Z19" s="983" t="e">
        <f t="shared" si="10"/>
        <v>#REF!</v>
      </c>
      <c r="AA19" s="982" t="e">
        <f t="shared" si="11"/>
        <v>#REF!</v>
      </c>
    </row>
    <row r="20" spans="1:27" ht="18.75">
      <c r="A20" s="939" t="s">
        <v>82</v>
      </c>
      <c r="B20" s="949" t="s">
        <v>83</v>
      </c>
      <c r="C20" s="950" t="e">
        <f>'СВОД 2025'!#REF!</f>
        <v>#REF!</v>
      </c>
      <c r="D20" s="951">
        <f>'СВОД 2025'!D29</f>
        <v>0</v>
      </c>
      <c r="E20" s="972">
        <f>'СВОД 2025'!G29</f>
        <v>0</v>
      </c>
      <c r="F20" s="952">
        <f>'СВОД 2025'!H29</f>
        <v>0</v>
      </c>
      <c r="G20" s="975" t="e">
        <f>'СВОД 2025'!#REF!</f>
        <v>#REF!</v>
      </c>
      <c r="H20" s="975" t="e">
        <f>'СВОД 2025'!#REF!</f>
        <v>#REF!</v>
      </c>
      <c r="I20" s="975" t="e">
        <f>'СВОД 2025'!#REF!</f>
        <v>#REF!</v>
      </c>
      <c r="J20" s="977" t="e">
        <f>'СВОД 2025'!#REF!</f>
        <v>#REF!</v>
      </c>
      <c r="K20" s="952">
        <f>'СВОД 2025'!K29</f>
        <v>0</v>
      </c>
      <c r="L20" s="975" t="e">
        <f>'СВОД 2025'!#REF!</f>
        <v>#REF!</v>
      </c>
      <c r="M20" s="975" t="e">
        <f>'СВОД 2025'!#REF!</f>
        <v>#REF!</v>
      </c>
      <c r="N20" s="975" t="e">
        <f>'СВОД 2025'!#REF!</f>
        <v>#REF!</v>
      </c>
      <c r="O20" s="976" t="e">
        <f>'СВОД 2025'!#REF!</f>
        <v>#REF!</v>
      </c>
      <c r="P20" s="974">
        <f t="shared" si="0"/>
        <v>0</v>
      </c>
      <c r="Q20" s="1025" t="e">
        <f t="shared" si="1"/>
        <v>#DIV/0!</v>
      </c>
      <c r="R20" s="952">
        <f t="shared" si="2"/>
        <v>0</v>
      </c>
      <c r="S20" s="1025" t="e">
        <f t="shared" si="3"/>
        <v>#DIV/0!</v>
      </c>
      <c r="T20" s="952" t="e">
        <f t="shared" si="4"/>
        <v>#REF!</v>
      </c>
      <c r="U20" s="1025" t="e">
        <f t="shared" si="5"/>
        <v>#REF!</v>
      </c>
      <c r="V20" s="952" t="e">
        <f t="shared" si="6"/>
        <v>#REF!</v>
      </c>
      <c r="W20" s="1025" t="e">
        <f t="shared" si="7"/>
        <v>#REF!</v>
      </c>
      <c r="X20" s="952" t="e">
        <f t="shared" si="8"/>
        <v>#REF!</v>
      </c>
      <c r="Y20" s="1025" t="e">
        <f t="shared" si="9"/>
        <v>#REF!</v>
      </c>
      <c r="Z20" s="952" t="e">
        <f t="shared" si="10"/>
        <v>#REF!</v>
      </c>
      <c r="AA20" s="1025" t="e">
        <f t="shared" si="11"/>
        <v>#REF!</v>
      </c>
    </row>
    <row r="21" spans="1:27" ht="18.75">
      <c r="A21" s="939"/>
      <c r="B21" s="953" t="s">
        <v>66</v>
      </c>
      <c r="C21" s="954" t="e">
        <f>'СВОД 2025'!#REF!</f>
        <v>#REF!</v>
      </c>
      <c r="D21" s="955">
        <f>'СВОД 2025'!D30</f>
        <v>0</v>
      </c>
      <c r="E21" s="973">
        <f>'СВОД 2025'!G30</f>
        <v>0</v>
      </c>
      <c r="F21" s="952">
        <f>'СВОД 2025'!H30</f>
        <v>0</v>
      </c>
      <c r="G21" s="975" t="e">
        <f>'СВОД 2025'!#REF!</f>
        <v>#REF!</v>
      </c>
      <c r="H21" s="975" t="e">
        <f>'СВОД 2025'!#REF!</f>
        <v>#REF!</v>
      </c>
      <c r="I21" s="975" t="e">
        <f>'СВОД 2025'!#REF!</f>
        <v>#REF!</v>
      </c>
      <c r="J21" s="977" t="e">
        <f>'СВОД 2025'!#REF!</f>
        <v>#REF!</v>
      </c>
      <c r="K21" s="956">
        <f>'СВОД 2025'!K30</f>
        <v>0</v>
      </c>
      <c r="L21" s="978" t="e">
        <f>'СВОД 2025'!#REF!</f>
        <v>#REF!</v>
      </c>
      <c r="M21" s="978" t="e">
        <f>'СВОД 2025'!#REF!</f>
        <v>#REF!</v>
      </c>
      <c r="N21" s="978" t="e">
        <f>'СВОД 2025'!#REF!</f>
        <v>#REF!</v>
      </c>
      <c r="O21" s="979" t="e">
        <f>'СВОД 2025'!#REF!</f>
        <v>#REF!</v>
      </c>
      <c r="P21" s="974">
        <f t="shared" si="0"/>
        <v>0</v>
      </c>
      <c r="Q21" s="1025" t="e">
        <f t="shared" si="1"/>
        <v>#DIV/0!</v>
      </c>
      <c r="R21" s="952">
        <f t="shared" si="2"/>
        <v>0</v>
      </c>
      <c r="S21" s="1025" t="e">
        <f t="shared" si="3"/>
        <v>#DIV/0!</v>
      </c>
      <c r="T21" s="952" t="e">
        <f t="shared" si="4"/>
        <v>#REF!</v>
      </c>
      <c r="U21" s="1025" t="e">
        <f t="shared" si="5"/>
        <v>#REF!</v>
      </c>
      <c r="V21" s="952" t="e">
        <f t="shared" si="6"/>
        <v>#REF!</v>
      </c>
      <c r="W21" s="1025" t="e">
        <f t="shared" si="7"/>
        <v>#REF!</v>
      </c>
      <c r="X21" s="952" t="e">
        <f t="shared" si="8"/>
        <v>#REF!</v>
      </c>
      <c r="Y21" s="1025" t="e">
        <f t="shared" si="9"/>
        <v>#REF!</v>
      </c>
      <c r="Z21" s="952" t="e">
        <f t="shared" si="10"/>
        <v>#REF!</v>
      </c>
      <c r="AA21" s="1025" t="e">
        <f t="shared" si="11"/>
        <v>#REF!</v>
      </c>
    </row>
    <row r="22" spans="1:27" ht="56.25">
      <c r="A22" s="939" t="s">
        <v>132</v>
      </c>
      <c r="B22" s="949" t="s">
        <v>622</v>
      </c>
      <c r="C22" s="950" t="e">
        <f>'СВОД 2025'!#REF!</f>
        <v>#REF!</v>
      </c>
      <c r="D22" s="951">
        <f>'СВОД 2025'!D31</f>
        <v>0</v>
      </c>
      <c r="E22" s="972">
        <f>'СВОД 2025'!G31</f>
        <v>0</v>
      </c>
      <c r="F22" s="952">
        <f>'СВОД 2025'!H31</f>
        <v>0</v>
      </c>
      <c r="G22" s="975" t="e">
        <f>'СВОД 2025'!#REF!</f>
        <v>#REF!</v>
      </c>
      <c r="H22" s="975" t="e">
        <f>'СВОД 2025'!#REF!</f>
        <v>#REF!</v>
      </c>
      <c r="I22" s="975" t="e">
        <f>'СВОД 2025'!#REF!</f>
        <v>#REF!</v>
      </c>
      <c r="J22" s="977" t="e">
        <f>'СВОД 2025'!#REF!</f>
        <v>#REF!</v>
      </c>
      <c r="K22" s="952">
        <f>'СВОД 2025'!K31</f>
        <v>0</v>
      </c>
      <c r="L22" s="975" t="e">
        <f>'СВОД 2025'!#REF!</f>
        <v>#REF!</v>
      </c>
      <c r="M22" s="975" t="e">
        <f>'СВОД 2025'!#REF!</f>
        <v>#REF!</v>
      </c>
      <c r="N22" s="975" t="e">
        <f>'СВОД 2025'!#REF!</f>
        <v>#REF!</v>
      </c>
      <c r="O22" s="976" t="e">
        <f>'СВОД 2025'!#REF!</f>
        <v>#REF!</v>
      </c>
      <c r="P22" s="974">
        <f t="shared" si="0"/>
        <v>0</v>
      </c>
      <c r="Q22" s="1025" t="e">
        <f t="shared" si="1"/>
        <v>#DIV/0!</v>
      </c>
      <c r="R22" s="952">
        <f t="shared" si="2"/>
        <v>0</v>
      </c>
      <c r="S22" s="1025" t="e">
        <f t="shared" si="3"/>
        <v>#DIV/0!</v>
      </c>
      <c r="T22" s="952" t="e">
        <f t="shared" si="4"/>
        <v>#REF!</v>
      </c>
      <c r="U22" s="1025" t="e">
        <f t="shared" si="5"/>
        <v>#REF!</v>
      </c>
      <c r="V22" s="952" t="e">
        <f t="shared" si="6"/>
        <v>#REF!</v>
      </c>
      <c r="W22" s="1025" t="e">
        <f t="shared" si="7"/>
        <v>#REF!</v>
      </c>
      <c r="X22" s="952" t="e">
        <f t="shared" si="8"/>
        <v>#REF!</v>
      </c>
      <c r="Y22" s="1025" t="e">
        <f t="shared" si="9"/>
        <v>#REF!</v>
      </c>
      <c r="Z22" s="952" t="e">
        <f t="shared" si="10"/>
        <v>#REF!</v>
      </c>
      <c r="AA22" s="1025" t="e">
        <f t="shared" si="11"/>
        <v>#REF!</v>
      </c>
    </row>
    <row r="23" spans="1:27" ht="75">
      <c r="A23" s="939" t="s">
        <v>133</v>
      </c>
      <c r="B23" s="949" t="s">
        <v>539</v>
      </c>
      <c r="C23" s="950" t="e">
        <f>'СВОД 2025'!#REF!</f>
        <v>#REF!</v>
      </c>
      <c r="D23" s="951">
        <f>'СВОД 2025'!D32</f>
        <v>0</v>
      </c>
      <c r="E23" s="972">
        <f>'СВОД 2025'!G32</f>
        <v>0</v>
      </c>
      <c r="F23" s="952">
        <f>'СВОД 2025'!H32</f>
        <v>0</v>
      </c>
      <c r="G23" s="975" t="e">
        <f>'СВОД 2025'!#REF!</f>
        <v>#REF!</v>
      </c>
      <c r="H23" s="975" t="e">
        <f>'СВОД 2025'!#REF!</f>
        <v>#REF!</v>
      </c>
      <c r="I23" s="975" t="e">
        <f>'СВОД 2025'!#REF!</f>
        <v>#REF!</v>
      </c>
      <c r="J23" s="977" t="e">
        <f>'СВОД 2025'!#REF!</f>
        <v>#REF!</v>
      </c>
      <c r="K23" s="952">
        <f>'СВОД 2025'!K32</f>
        <v>0</v>
      </c>
      <c r="L23" s="975" t="e">
        <f>'СВОД 2025'!#REF!</f>
        <v>#REF!</v>
      </c>
      <c r="M23" s="975" t="e">
        <f>'СВОД 2025'!#REF!</f>
        <v>#REF!</v>
      </c>
      <c r="N23" s="975" t="e">
        <f>'СВОД 2025'!#REF!</f>
        <v>#REF!</v>
      </c>
      <c r="O23" s="976" t="e">
        <f>'СВОД 2025'!#REF!</f>
        <v>#REF!</v>
      </c>
      <c r="P23" s="974">
        <f t="shared" si="0"/>
        <v>0</v>
      </c>
      <c r="Q23" s="1025" t="e">
        <f t="shared" si="1"/>
        <v>#DIV/0!</v>
      </c>
      <c r="R23" s="952">
        <f t="shared" si="2"/>
        <v>0</v>
      </c>
      <c r="S23" s="1025" t="e">
        <f t="shared" si="3"/>
        <v>#DIV/0!</v>
      </c>
      <c r="T23" s="952" t="e">
        <f t="shared" si="4"/>
        <v>#REF!</v>
      </c>
      <c r="U23" s="1025" t="e">
        <f t="shared" si="5"/>
        <v>#REF!</v>
      </c>
      <c r="V23" s="952" t="e">
        <f t="shared" si="6"/>
        <v>#REF!</v>
      </c>
      <c r="W23" s="1025" t="e">
        <f t="shared" si="7"/>
        <v>#REF!</v>
      </c>
      <c r="X23" s="952" t="e">
        <f t="shared" si="8"/>
        <v>#REF!</v>
      </c>
      <c r="Y23" s="1025" t="e">
        <f t="shared" si="9"/>
        <v>#REF!</v>
      </c>
      <c r="Z23" s="952" t="e">
        <f t="shared" si="10"/>
        <v>#REF!</v>
      </c>
      <c r="AA23" s="1025" t="e">
        <f t="shared" si="11"/>
        <v>#REF!</v>
      </c>
    </row>
    <row r="24" spans="1:27" ht="37.5">
      <c r="A24" s="939" t="s">
        <v>546</v>
      </c>
      <c r="B24" s="949" t="s">
        <v>181</v>
      </c>
      <c r="C24" s="950" t="e">
        <f>'СВОД 2025'!#REF!</f>
        <v>#REF!</v>
      </c>
      <c r="D24" s="951">
        <f>'СВОД 2025'!D33</f>
        <v>0</v>
      </c>
      <c r="E24" s="972">
        <f>'СВОД 2025'!G33</f>
        <v>0</v>
      </c>
      <c r="F24" s="952">
        <f>'СВОД 2025'!H33</f>
        <v>0</v>
      </c>
      <c r="G24" s="975" t="e">
        <f>'СВОД 2025'!#REF!</f>
        <v>#REF!</v>
      </c>
      <c r="H24" s="975" t="e">
        <f>'СВОД 2025'!#REF!</f>
        <v>#REF!</v>
      </c>
      <c r="I24" s="975" t="e">
        <f>'СВОД 2025'!#REF!</f>
        <v>#REF!</v>
      </c>
      <c r="J24" s="977" t="e">
        <f>'СВОД 2025'!#REF!</f>
        <v>#REF!</v>
      </c>
      <c r="K24" s="952">
        <f>'СВОД 2025'!K33</f>
        <v>0</v>
      </c>
      <c r="L24" s="975" t="e">
        <f>'СВОД 2025'!#REF!</f>
        <v>#REF!</v>
      </c>
      <c r="M24" s="975" t="e">
        <f>'СВОД 2025'!#REF!</f>
        <v>#REF!</v>
      </c>
      <c r="N24" s="975" t="e">
        <f>'СВОД 2025'!#REF!</f>
        <v>#REF!</v>
      </c>
      <c r="O24" s="976" t="e">
        <f>'СВОД 2025'!#REF!</f>
        <v>#REF!</v>
      </c>
      <c r="P24" s="974">
        <f>K24-E24</f>
        <v>0</v>
      </c>
      <c r="Q24" s="1025" t="e">
        <f>K24/E24</f>
        <v>#DIV/0!</v>
      </c>
      <c r="R24" s="952">
        <f>K24-F24</f>
        <v>0</v>
      </c>
      <c r="S24" s="1025" t="e">
        <f>K24/F24</f>
        <v>#DIV/0!</v>
      </c>
      <c r="T24" s="952" t="e">
        <f>L24-G24</f>
        <v>#REF!</v>
      </c>
      <c r="U24" s="1025" t="e">
        <f>L24/G24</f>
        <v>#REF!</v>
      </c>
      <c r="V24" s="952" t="e">
        <f>M24-H24</f>
        <v>#REF!</v>
      </c>
      <c r="W24" s="1025" t="e">
        <f>M24/H24</f>
        <v>#REF!</v>
      </c>
      <c r="X24" s="952" t="e">
        <f>N24-I24</f>
        <v>#REF!</v>
      </c>
      <c r="Y24" s="1025" t="e">
        <f>N24/I24</f>
        <v>#REF!</v>
      </c>
      <c r="Z24" s="952" t="e">
        <f>O24-J24</f>
        <v>#REF!</v>
      </c>
      <c r="AA24" s="1025" t="e">
        <f>O24/J24</f>
        <v>#REF!</v>
      </c>
    </row>
    <row r="25" spans="1:27" ht="75">
      <c r="A25" s="939" t="s">
        <v>134</v>
      </c>
      <c r="B25" s="949" t="s">
        <v>605</v>
      </c>
      <c r="C25" s="950" t="e">
        <f>'СВОД 2025'!#REF!</f>
        <v>#REF!</v>
      </c>
      <c r="D25" s="951">
        <f>'СВОД 2025'!D34</f>
        <v>0</v>
      </c>
      <c r="E25" s="972">
        <f>'СВОД 2025'!G34</f>
        <v>0</v>
      </c>
      <c r="F25" s="952">
        <f>'СВОД 2025'!H34</f>
        <v>0</v>
      </c>
      <c r="G25" s="975" t="e">
        <f>'СВОД 2025'!#REF!</f>
        <v>#REF!</v>
      </c>
      <c r="H25" s="975" t="e">
        <f>'СВОД 2025'!#REF!</f>
        <v>#REF!</v>
      </c>
      <c r="I25" s="975" t="e">
        <f>'СВОД 2025'!#REF!</f>
        <v>#REF!</v>
      </c>
      <c r="J25" s="977" t="e">
        <f>'СВОД 2025'!#REF!</f>
        <v>#REF!</v>
      </c>
      <c r="K25" s="952">
        <f>'СВОД 2025'!K34</f>
        <v>0</v>
      </c>
      <c r="L25" s="975" t="e">
        <f>'СВОД 2025'!#REF!</f>
        <v>#REF!</v>
      </c>
      <c r="M25" s="975" t="e">
        <f>'СВОД 2025'!#REF!</f>
        <v>#REF!</v>
      </c>
      <c r="N25" s="975" t="e">
        <f>'СВОД 2025'!#REF!</f>
        <v>#REF!</v>
      </c>
      <c r="O25" s="976" t="e">
        <f>'СВОД 2025'!#REF!</f>
        <v>#REF!</v>
      </c>
      <c r="P25" s="974">
        <f>K25-E25</f>
        <v>0</v>
      </c>
      <c r="Q25" s="1025" t="e">
        <f>K25/E25</f>
        <v>#DIV/0!</v>
      </c>
      <c r="R25" s="952">
        <f>K25-F25</f>
        <v>0</v>
      </c>
      <c r="S25" s="1025" t="e">
        <f>K25/F25</f>
        <v>#DIV/0!</v>
      </c>
      <c r="T25" s="952" t="e">
        <f>L25-G25</f>
        <v>#REF!</v>
      </c>
      <c r="U25" s="1025" t="e">
        <f>L25/G25</f>
        <v>#REF!</v>
      </c>
      <c r="V25" s="952" t="e">
        <f>M25-H25</f>
        <v>#REF!</v>
      </c>
      <c r="W25" s="1025" t="e">
        <f>M25/H25</f>
        <v>#REF!</v>
      </c>
      <c r="X25" s="952" t="e">
        <f>N25-I25</f>
        <v>#REF!</v>
      </c>
      <c r="Y25" s="1025" t="e">
        <f>N25/I25</f>
        <v>#REF!</v>
      </c>
      <c r="Z25" s="952" t="e">
        <f>O25-J25</f>
        <v>#REF!</v>
      </c>
      <c r="AA25" s="1025" t="e">
        <f>O25/J25</f>
        <v>#REF!</v>
      </c>
    </row>
    <row r="26" spans="1:27" ht="18.75">
      <c r="A26" s="939" t="s">
        <v>151</v>
      </c>
      <c r="B26" s="949" t="s">
        <v>468</v>
      </c>
      <c r="C26" s="950" t="e">
        <f>'СВОД 2025'!#REF!</f>
        <v>#REF!</v>
      </c>
      <c r="D26" s="951">
        <f>'СВОД 2025'!D35</f>
        <v>0</v>
      </c>
      <c r="E26" s="972">
        <f>'СВОД 2025'!G35</f>
        <v>0</v>
      </c>
      <c r="F26" s="952">
        <f>'СВОД 2025'!H35</f>
        <v>0</v>
      </c>
      <c r="G26" s="975" t="e">
        <f>'СВОД 2025'!#REF!</f>
        <v>#REF!</v>
      </c>
      <c r="H26" s="975" t="e">
        <f>'СВОД 2025'!#REF!</f>
        <v>#REF!</v>
      </c>
      <c r="I26" s="975" t="e">
        <f>'СВОД 2025'!#REF!</f>
        <v>#REF!</v>
      </c>
      <c r="J26" s="977" t="e">
        <f>'СВОД 2025'!#REF!</f>
        <v>#REF!</v>
      </c>
      <c r="K26" s="952">
        <f>'СВОД 2025'!K35</f>
        <v>0</v>
      </c>
      <c r="L26" s="975" t="e">
        <f>'СВОД 2025'!#REF!</f>
        <v>#REF!</v>
      </c>
      <c r="M26" s="975" t="e">
        <f>'СВОД 2025'!#REF!</f>
        <v>#REF!</v>
      </c>
      <c r="N26" s="975" t="e">
        <f>'СВОД 2025'!#REF!</f>
        <v>#REF!</v>
      </c>
      <c r="O26" s="976" t="e">
        <f>'СВОД 2025'!#REF!</f>
        <v>#REF!</v>
      </c>
      <c r="P26" s="974">
        <f>K26-E26</f>
        <v>0</v>
      </c>
      <c r="Q26" s="1025" t="e">
        <f>K26/E26</f>
        <v>#DIV/0!</v>
      </c>
      <c r="R26" s="952">
        <f>K26-F26</f>
        <v>0</v>
      </c>
      <c r="S26" s="1025" t="e">
        <f>K26/F26</f>
        <v>#DIV/0!</v>
      </c>
      <c r="T26" s="952" t="e">
        <f>L26-G26</f>
        <v>#REF!</v>
      </c>
      <c r="U26" s="1025" t="e">
        <f>L26/G26</f>
        <v>#REF!</v>
      </c>
      <c r="V26" s="952" t="e">
        <f>M26-H26</f>
        <v>#REF!</v>
      </c>
      <c r="W26" s="1025" t="e">
        <f>M26/H26</f>
        <v>#REF!</v>
      </c>
      <c r="X26" s="952" t="e">
        <f>N26-I26</f>
        <v>#REF!</v>
      </c>
      <c r="Y26" s="1025" t="e">
        <f>N26/I26</f>
        <v>#REF!</v>
      </c>
      <c r="Z26" s="952" t="e">
        <f>O26-J26</f>
        <v>#REF!</v>
      </c>
      <c r="AA26" s="1025" t="e">
        <f>O26/J26</f>
        <v>#REF!</v>
      </c>
    </row>
    <row r="27" spans="1:27" ht="38.25" thickBot="1">
      <c r="A27" s="939" t="s">
        <v>153</v>
      </c>
      <c r="B27" s="949" t="s">
        <v>131</v>
      </c>
      <c r="C27" s="950" t="e">
        <f>'СВОД 2025'!#REF!</f>
        <v>#REF!</v>
      </c>
      <c r="D27" s="951">
        <f>'СВОД 2025'!D36</f>
        <v>0</v>
      </c>
      <c r="E27" s="972">
        <f>'СВОД 2025'!G36</f>
        <v>0</v>
      </c>
      <c r="F27" s="952">
        <f>'СВОД 2025'!H36</f>
        <v>0</v>
      </c>
      <c r="G27" s="975" t="e">
        <f>'СВОД 2025'!#REF!</f>
        <v>#REF!</v>
      </c>
      <c r="H27" s="975" t="e">
        <f>'СВОД 2025'!#REF!</f>
        <v>#REF!</v>
      </c>
      <c r="I27" s="975" t="e">
        <f>'СВОД 2025'!#REF!</f>
        <v>#REF!</v>
      </c>
      <c r="J27" s="977" t="e">
        <f>'СВОД 2025'!#REF!</f>
        <v>#REF!</v>
      </c>
      <c r="K27" s="952">
        <f>'СВОД 2025'!K36</f>
        <v>0</v>
      </c>
      <c r="L27" s="975" t="e">
        <f>'СВОД 2025'!#REF!</f>
        <v>#REF!</v>
      </c>
      <c r="M27" s="975" t="e">
        <f>'СВОД 2025'!#REF!</f>
        <v>#REF!</v>
      </c>
      <c r="N27" s="975" t="e">
        <f>'СВОД 2025'!#REF!</f>
        <v>#REF!</v>
      </c>
      <c r="O27" s="976" t="e">
        <f>'СВОД 2025'!#REF!</f>
        <v>#REF!</v>
      </c>
      <c r="P27" s="974">
        <f t="shared" si="0"/>
        <v>0</v>
      </c>
      <c r="Q27" s="1025" t="e">
        <f t="shared" si="1"/>
        <v>#DIV/0!</v>
      </c>
      <c r="R27" s="952">
        <f t="shared" si="2"/>
        <v>0</v>
      </c>
      <c r="S27" s="1025" t="e">
        <f t="shared" si="3"/>
        <v>#DIV/0!</v>
      </c>
      <c r="T27" s="952" t="e">
        <f t="shared" si="4"/>
        <v>#REF!</v>
      </c>
      <c r="U27" s="1025" t="e">
        <f t="shared" si="5"/>
        <v>#REF!</v>
      </c>
      <c r="V27" s="952" t="e">
        <f t="shared" si="6"/>
        <v>#REF!</v>
      </c>
      <c r="W27" s="1025" t="e">
        <f t="shared" si="7"/>
        <v>#REF!</v>
      </c>
      <c r="X27" s="952" t="e">
        <f t="shared" si="8"/>
        <v>#REF!</v>
      </c>
      <c r="Y27" s="1025" t="e">
        <f t="shared" si="9"/>
        <v>#REF!</v>
      </c>
      <c r="Z27" s="952" t="e">
        <f t="shared" si="10"/>
        <v>#REF!</v>
      </c>
      <c r="AA27" s="1025" t="e">
        <f t="shared" si="11"/>
        <v>#REF!</v>
      </c>
    </row>
    <row r="28" spans="1:27" ht="19.5" thickBot="1">
      <c r="A28" s="942">
        <v>1</v>
      </c>
      <c r="B28" s="942">
        <v>2</v>
      </c>
      <c r="C28" s="968" t="s">
        <v>601</v>
      </c>
      <c r="D28" s="969">
        <v>4</v>
      </c>
      <c r="E28" s="945">
        <v>5</v>
      </c>
      <c r="F28" s="943">
        <v>6</v>
      </c>
      <c r="G28" s="1022">
        <v>7</v>
      </c>
      <c r="H28" s="1022">
        <v>8</v>
      </c>
      <c r="I28" s="1022">
        <v>9</v>
      </c>
      <c r="J28" s="1023">
        <v>10</v>
      </c>
      <c r="K28" s="943">
        <v>11</v>
      </c>
      <c r="L28" s="1022">
        <v>12</v>
      </c>
      <c r="M28" s="1022">
        <v>13</v>
      </c>
      <c r="N28" s="1022">
        <v>14</v>
      </c>
      <c r="O28" s="944">
        <v>15</v>
      </c>
      <c r="P28" s="946">
        <v>16</v>
      </c>
      <c r="Q28" s="944">
        <v>17</v>
      </c>
      <c r="R28" s="946">
        <v>18</v>
      </c>
      <c r="S28" s="944">
        <v>19</v>
      </c>
      <c r="T28" s="946">
        <v>20</v>
      </c>
      <c r="U28" s="944">
        <v>21</v>
      </c>
      <c r="V28" s="946">
        <v>22</v>
      </c>
      <c r="W28" s="944">
        <v>23</v>
      </c>
      <c r="X28" s="946">
        <v>24</v>
      </c>
      <c r="Y28" s="944">
        <v>25</v>
      </c>
      <c r="Z28" s="946">
        <v>26</v>
      </c>
      <c r="AA28" s="944">
        <v>27</v>
      </c>
    </row>
    <row r="29" spans="1:27" ht="177.75" customHeight="1" thickBot="1">
      <c r="A29" s="940" t="s">
        <v>355</v>
      </c>
      <c r="B29" s="996" t="str">
        <f>'СВОД 2025'!B37</f>
        <v>Расходы на выплаты по договорам займа и кредитным договорам, включая проценты по ним (за исключением расходов на погашение и обслуживание заемных средств,привлекаемых для реализации инвестиционной программы)</v>
      </c>
      <c r="C29" s="985" t="e">
        <f>'СВОД 2025'!#REF!</f>
        <v>#REF!</v>
      </c>
      <c r="D29" s="986">
        <f>'СВОД 2025'!D37</f>
        <v>0</v>
      </c>
      <c r="E29" s="987">
        <f>'СВОД 2025'!G37</f>
        <v>0</v>
      </c>
      <c r="F29" s="988">
        <f>'СВОД 2025'!H37</f>
        <v>0</v>
      </c>
      <c r="G29" s="989" t="e">
        <f>'СВОД 2025'!#REF!</f>
        <v>#REF!</v>
      </c>
      <c r="H29" s="989" t="e">
        <f>'СВОД 2025'!#REF!</f>
        <v>#REF!</v>
      </c>
      <c r="I29" s="989" t="e">
        <f>'СВОД 2025'!#REF!</f>
        <v>#REF!</v>
      </c>
      <c r="J29" s="990" t="e">
        <f>'СВОД 2025'!#REF!</f>
        <v>#REF!</v>
      </c>
      <c r="K29" s="988">
        <f>'СВОД 2025'!K37</f>
        <v>0</v>
      </c>
      <c r="L29" s="989" t="e">
        <f>'СВОД 2025'!#REF!</f>
        <v>#REF!</v>
      </c>
      <c r="M29" s="989" t="e">
        <f>'СВОД 2025'!#REF!</f>
        <v>#REF!</v>
      </c>
      <c r="N29" s="989" t="e">
        <f>'СВОД 2025'!#REF!</f>
        <v>#REF!</v>
      </c>
      <c r="O29" s="991" t="e">
        <f>'СВОД 2025'!#REF!</f>
        <v>#REF!</v>
      </c>
      <c r="P29" s="1026">
        <f t="shared" si="0"/>
        <v>0</v>
      </c>
      <c r="Q29" s="941" t="e">
        <f t="shared" si="1"/>
        <v>#DIV/0!</v>
      </c>
      <c r="R29" s="988">
        <f t="shared" si="2"/>
        <v>0</v>
      </c>
      <c r="S29" s="941" t="e">
        <f t="shared" si="3"/>
        <v>#DIV/0!</v>
      </c>
      <c r="T29" s="988" t="e">
        <f t="shared" si="4"/>
        <v>#REF!</v>
      </c>
      <c r="U29" s="941" t="e">
        <f t="shared" si="5"/>
        <v>#REF!</v>
      </c>
      <c r="V29" s="988" t="e">
        <f t="shared" si="6"/>
        <v>#REF!</v>
      </c>
      <c r="W29" s="941" t="e">
        <f t="shared" si="7"/>
        <v>#REF!</v>
      </c>
      <c r="X29" s="988" t="e">
        <f t="shared" si="8"/>
        <v>#REF!</v>
      </c>
      <c r="Y29" s="941" t="e">
        <f t="shared" si="9"/>
        <v>#REF!</v>
      </c>
      <c r="Z29" s="988" t="e">
        <f t="shared" si="10"/>
        <v>#REF!</v>
      </c>
      <c r="AA29" s="941" t="e">
        <f t="shared" si="11"/>
        <v>#REF!</v>
      </c>
    </row>
    <row r="30" spans="1:27" ht="93.75">
      <c r="A30" s="965" t="s">
        <v>52</v>
      </c>
      <c r="B30" s="966" t="s">
        <v>606</v>
      </c>
      <c r="C30" s="970" t="e">
        <f>'СВОД 2025'!#REF!</f>
        <v>#REF!</v>
      </c>
      <c r="D30" s="971">
        <f>'СВОД 2025'!D39</f>
        <v>0</v>
      </c>
      <c r="E30" s="992">
        <f>'СВОД 2025'!G39</f>
        <v>0</v>
      </c>
      <c r="F30" s="983" t="e">
        <f>'СВОД 2025'!H39</f>
        <v>#DIV/0!</v>
      </c>
      <c r="G30" s="993" t="e">
        <f>'СВОД 2025'!#REF!</f>
        <v>#REF!</v>
      </c>
      <c r="H30" s="993" t="e">
        <f>'СВОД 2025'!#REF!</f>
        <v>#REF!</v>
      </c>
      <c r="I30" s="993" t="e">
        <f>'СВОД 2025'!#REF!</f>
        <v>#REF!</v>
      </c>
      <c r="J30" s="994" t="e">
        <f>'СВОД 2025'!#REF!</f>
        <v>#REF!</v>
      </c>
      <c r="K30" s="983" t="e">
        <f>'СВОД 2025'!K39</f>
        <v>#DIV/0!</v>
      </c>
      <c r="L30" s="993" t="e">
        <f>'СВОД 2025'!#REF!</f>
        <v>#REF!</v>
      </c>
      <c r="M30" s="993" t="e">
        <f>'СВОД 2025'!#REF!</f>
        <v>#REF!</v>
      </c>
      <c r="N30" s="993" t="e">
        <f>'СВОД 2025'!#REF!</f>
        <v>#REF!</v>
      </c>
      <c r="O30" s="995" t="e">
        <f>'СВОД 2025'!#REF!</f>
        <v>#REF!</v>
      </c>
      <c r="P30" s="981" t="e">
        <f t="shared" si="0"/>
        <v>#DIV/0!</v>
      </c>
      <c r="Q30" s="982" t="e">
        <f t="shared" si="1"/>
        <v>#DIV/0!</v>
      </c>
      <c r="R30" s="983" t="e">
        <f t="shared" si="2"/>
        <v>#DIV/0!</v>
      </c>
      <c r="S30" s="982" t="e">
        <f t="shared" si="3"/>
        <v>#DIV/0!</v>
      </c>
      <c r="T30" s="983" t="e">
        <f t="shared" si="4"/>
        <v>#REF!</v>
      </c>
      <c r="U30" s="982" t="e">
        <f t="shared" si="5"/>
        <v>#REF!</v>
      </c>
      <c r="V30" s="983" t="e">
        <f t="shared" si="6"/>
        <v>#REF!</v>
      </c>
      <c r="W30" s="982" t="e">
        <f t="shared" si="7"/>
        <v>#REF!</v>
      </c>
      <c r="X30" s="983" t="e">
        <f t="shared" si="8"/>
        <v>#REF!</v>
      </c>
      <c r="Y30" s="982" t="e">
        <f t="shared" si="9"/>
        <v>#REF!</v>
      </c>
      <c r="Z30" s="983" t="e">
        <f t="shared" si="10"/>
        <v>#REF!</v>
      </c>
      <c r="AA30" s="982" t="e">
        <f t="shared" si="11"/>
        <v>#REF!</v>
      </c>
    </row>
    <row r="31" spans="1:27" ht="37.5">
      <c r="A31" s="939" t="s">
        <v>79</v>
      </c>
      <c r="B31" s="949" t="s">
        <v>146</v>
      </c>
      <c r="C31" s="950" t="e">
        <f>'СВОД 2025'!#REF!</f>
        <v>#REF!</v>
      </c>
      <c r="D31" s="951">
        <f>'СВОД 2025'!D40</f>
        <v>0</v>
      </c>
      <c r="E31" s="972">
        <f>'СВОД 2025'!G40</f>
        <v>0</v>
      </c>
      <c r="F31" s="952" t="e">
        <f>'СВОД 2025'!H40</f>
        <v>#DIV/0!</v>
      </c>
      <c r="G31" s="975" t="e">
        <f>'СВОД 2025'!#REF!</f>
        <v>#REF!</v>
      </c>
      <c r="H31" s="975" t="e">
        <f>'СВОД 2025'!#REF!</f>
        <v>#REF!</v>
      </c>
      <c r="I31" s="975" t="e">
        <f>'СВОД 2025'!#REF!</f>
        <v>#REF!</v>
      </c>
      <c r="J31" s="977" t="e">
        <f>'СВОД 2025'!#REF!</f>
        <v>#REF!</v>
      </c>
      <c r="K31" s="952" t="e">
        <f>'СВОД 2025'!K40</f>
        <v>#DIV/0!</v>
      </c>
      <c r="L31" s="975" t="e">
        <f>'СВОД 2025'!#REF!</f>
        <v>#REF!</v>
      </c>
      <c r="M31" s="975" t="e">
        <f>'СВОД 2025'!#REF!</f>
        <v>#REF!</v>
      </c>
      <c r="N31" s="975" t="e">
        <f>'СВОД 2025'!#REF!</f>
        <v>#REF!</v>
      </c>
      <c r="O31" s="976" t="e">
        <f>'СВОД 2025'!#REF!</f>
        <v>#REF!</v>
      </c>
      <c r="P31" s="974" t="e">
        <f t="shared" si="0"/>
        <v>#DIV/0!</v>
      </c>
      <c r="Q31" s="1025" t="e">
        <f t="shared" si="1"/>
        <v>#DIV/0!</v>
      </c>
      <c r="R31" s="952" t="e">
        <f t="shared" si="2"/>
        <v>#DIV/0!</v>
      </c>
      <c r="S31" s="1025" t="e">
        <f t="shared" si="3"/>
        <v>#DIV/0!</v>
      </c>
      <c r="T31" s="952" t="e">
        <f t="shared" si="4"/>
        <v>#REF!</v>
      </c>
      <c r="U31" s="1025" t="e">
        <f t="shared" si="5"/>
        <v>#REF!</v>
      </c>
      <c r="V31" s="952" t="e">
        <f t="shared" si="6"/>
        <v>#REF!</v>
      </c>
      <c r="W31" s="1025" t="e">
        <f t="shared" si="7"/>
        <v>#REF!</v>
      </c>
      <c r="X31" s="952" t="e">
        <f t="shared" si="8"/>
        <v>#REF!</v>
      </c>
      <c r="Y31" s="1025" t="e">
        <f t="shared" si="9"/>
        <v>#REF!</v>
      </c>
      <c r="Z31" s="952" t="e">
        <f t="shared" si="10"/>
        <v>#REF!</v>
      </c>
      <c r="AA31" s="1025" t="e">
        <f t="shared" si="11"/>
        <v>#REF!</v>
      </c>
    </row>
    <row r="32" spans="1:27" ht="37.5">
      <c r="A32" s="939" t="s">
        <v>80</v>
      </c>
      <c r="B32" s="949" t="s">
        <v>147</v>
      </c>
      <c r="C32" s="950" t="e">
        <f>'СВОД 2025'!#REF!</f>
        <v>#REF!</v>
      </c>
      <c r="D32" s="951">
        <f>'СВОД 2025'!D41</f>
        <v>0</v>
      </c>
      <c r="E32" s="972">
        <f>'СВОД 2025'!G41</f>
        <v>0</v>
      </c>
      <c r="F32" s="952" t="e">
        <f>'СВОД 2025'!H41</f>
        <v>#DIV/0!</v>
      </c>
      <c r="G32" s="975" t="e">
        <f>'СВОД 2025'!#REF!</f>
        <v>#REF!</v>
      </c>
      <c r="H32" s="975" t="e">
        <f>'СВОД 2025'!#REF!</f>
        <v>#REF!</v>
      </c>
      <c r="I32" s="975" t="e">
        <f>'СВОД 2025'!#REF!</f>
        <v>#REF!</v>
      </c>
      <c r="J32" s="977" t="e">
        <f>'СВОД 2025'!#REF!</f>
        <v>#REF!</v>
      </c>
      <c r="K32" s="952" t="e">
        <f>'СВОД 2025'!K41</f>
        <v>#DIV/0!</v>
      </c>
      <c r="L32" s="975" t="e">
        <f>'СВОД 2025'!#REF!</f>
        <v>#REF!</v>
      </c>
      <c r="M32" s="975" t="e">
        <f>'СВОД 2025'!#REF!</f>
        <v>#REF!</v>
      </c>
      <c r="N32" s="975" t="e">
        <f>'СВОД 2025'!#REF!</f>
        <v>#REF!</v>
      </c>
      <c r="O32" s="976" t="e">
        <f>'СВОД 2025'!#REF!</f>
        <v>#REF!</v>
      </c>
      <c r="P32" s="974" t="e">
        <f t="shared" si="0"/>
        <v>#DIV/0!</v>
      </c>
      <c r="Q32" s="1025" t="e">
        <f t="shared" si="1"/>
        <v>#DIV/0!</v>
      </c>
      <c r="R32" s="952" t="e">
        <f t="shared" si="2"/>
        <v>#DIV/0!</v>
      </c>
      <c r="S32" s="1025" t="e">
        <f t="shared" si="3"/>
        <v>#DIV/0!</v>
      </c>
      <c r="T32" s="952" t="e">
        <f t="shared" si="4"/>
        <v>#REF!</v>
      </c>
      <c r="U32" s="1025" t="e">
        <f t="shared" si="5"/>
        <v>#REF!</v>
      </c>
      <c r="V32" s="952" t="e">
        <f t="shared" si="6"/>
        <v>#REF!</v>
      </c>
      <c r="W32" s="1025" t="e">
        <f t="shared" si="7"/>
        <v>#REF!</v>
      </c>
      <c r="X32" s="952" t="e">
        <f t="shared" si="8"/>
        <v>#REF!</v>
      </c>
      <c r="Y32" s="1025" t="e">
        <f t="shared" si="9"/>
        <v>#REF!</v>
      </c>
      <c r="Z32" s="952" t="e">
        <f t="shared" si="10"/>
        <v>#REF!</v>
      </c>
      <c r="AA32" s="1025" t="e">
        <f t="shared" si="11"/>
        <v>#REF!</v>
      </c>
    </row>
    <row r="33" spans="1:27" ht="18.75">
      <c r="A33" s="939" t="s">
        <v>135</v>
      </c>
      <c r="B33" s="949" t="str">
        <f>'СВОД 2025'!B42</f>
        <v>Затраты на тепллоноситель</v>
      </c>
      <c r="C33" s="950" t="e">
        <f>'СВОД 2025'!#REF!</f>
        <v>#REF!</v>
      </c>
      <c r="D33" s="951">
        <f>'СВОД 2025'!D42</f>
        <v>0</v>
      </c>
      <c r="E33" s="972">
        <f>'СВОД 2025'!G42</f>
        <v>0</v>
      </c>
      <c r="F33" s="952">
        <f>'СВОД 2025'!H42</f>
        <v>0</v>
      </c>
      <c r="G33" s="975" t="e">
        <f>'СВОД 2025'!#REF!</f>
        <v>#REF!</v>
      </c>
      <c r="H33" s="975" t="e">
        <f>'СВОД 2025'!#REF!</f>
        <v>#REF!</v>
      </c>
      <c r="I33" s="975" t="e">
        <f>'СВОД 2025'!#REF!</f>
        <v>#REF!</v>
      </c>
      <c r="J33" s="977" t="e">
        <f>'СВОД 2025'!#REF!</f>
        <v>#REF!</v>
      </c>
      <c r="K33" s="952">
        <f>'СВОД 2025'!K42</f>
        <v>0</v>
      </c>
      <c r="L33" s="975" t="e">
        <f>'СВОД 2025'!#REF!</f>
        <v>#REF!</v>
      </c>
      <c r="M33" s="975" t="e">
        <f>'СВОД 2025'!#REF!</f>
        <v>#REF!</v>
      </c>
      <c r="N33" s="975" t="e">
        <f>'СВОД 2025'!#REF!</f>
        <v>#REF!</v>
      </c>
      <c r="O33" s="976" t="e">
        <f>'СВОД 2025'!#REF!</f>
        <v>#REF!</v>
      </c>
      <c r="P33" s="974">
        <f>K33-E33</f>
        <v>0</v>
      </c>
      <c r="Q33" s="1025" t="e">
        <f>K33/E33</f>
        <v>#DIV/0!</v>
      </c>
      <c r="R33" s="952">
        <f>K33-F33</f>
        <v>0</v>
      </c>
      <c r="S33" s="1025" t="e">
        <f>K33/F33</f>
        <v>#DIV/0!</v>
      </c>
      <c r="T33" s="952" t="e">
        <f>L33-G33</f>
        <v>#REF!</v>
      </c>
      <c r="U33" s="1025" t="e">
        <f>L33/G33</f>
        <v>#REF!</v>
      </c>
      <c r="V33" s="952" t="e">
        <f>M33-H33</f>
        <v>#REF!</v>
      </c>
      <c r="W33" s="1025" t="e">
        <f>M33/H33</f>
        <v>#REF!</v>
      </c>
      <c r="X33" s="952" t="e">
        <f>N33-I33</f>
        <v>#REF!</v>
      </c>
      <c r="Y33" s="1025" t="e">
        <f>N33/I33</f>
        <v>#REF!</v>
      </c>
      <c r="Z33" s="952" t="e">
        <f>O33-J33</f>
        <v>#REF!</v>
      </c>
      <c r="AA33" s="1025" t="e">
        <f>O33/J33</f>
        <v>#REF!</v>
      </c>
    </row>
    <row r="34" spans="1:27" ht="18.75">
      <c r="A34" s="939" t="s">
        <v>136</v>
      </c>
      <c r="B34" s="949" t="str">
        <f>'СВОД 2025'!B43</f>
        <v>Покупная тепловая энергия</v>
      </c>
      <c r="C34" s="950" t="e">
        <f>'СВОД 2025'!#REF!</f>
        <v>#REF!</v>
      </c>
      <c r="D34" s="951">
        <f>'СВОД 2025'!D43</f>
        <v>0</v>
      </c>
      <c r="E34" s="972">
        <f>'СВОД 2025'!G43</f>
        <v>0</v>
      </c>
      <c r="F34" s="952">
        <f>'СВОД 2025'!H43</f>
        <v>0</v>
      </c>
      <c r="G34" s="975" t="e">
        <f>'СВОД 2025'!#REF!</f>
        <v>#REF!</v>
      </c>
      <c r="H34" s="975" t="e">
        <f>'СВОД 2025'!#REF!</f>
        <v>#REF!</v>
      </c>
      <c r="I34" s="975" t="e">
        <f>'СВОД 2025'!#REF!</f>
        <v>#REF!</v>
      </c>
      <c r="J34" s="977" t="e">
        <f>'СВОД 2025'!#REF!</f>
        <v>#REF!</v>
      </c>
      <c r="K34" s="952">
        <f>'СВОД 2025'!K43</f>
        <v>0</v>
      </c>
      <c r="L34" s="975" t="e">
        <f>'СВОД 2025'!#REF!</f>
        <v>#REF!</v>
      </c>
      <c r="M34" s="975" t="e">
        <f>'СВОД 2025'!#REF!</f>
        <v>#REF!</v>
      </c>
      <c r="N34" s="975" t="e">
        <f>'СВОД 2025'!#REF!</f>
        <v>#REF!</v>
      </c>
      <c r="O34" s="976" t="e">
        <f>'СВОД 2025'!#REF!</f>
        <v>#REF!</v>
      </c>
      <c r="P34" s="974">
        <f>K34-E34</f>
        <v>0</v>
      </c>
      <c r="Q34" s="1025" t="e">
        <f>K34/E34</f>
        <v>#DIV/0!</v>
      </c>
      <c r="R34" s="952">
        <f>K34-F34</f>
        <v>0</v>
      </c>
      <c r="S34" s="1025" t="e">
        <f>K34/F34</f>
        <v>#DIV/0!</v>
      </c>
      <c r="T34" s="952" t="e">
        <f>L34-G34</f>
        <v>#REF!</v>
      </c>
      <c r="U34" s="1025" t="e">
        <f>L34/G34</f>
        <v>#REF!</v>
      </c>
      <c r="V34" s="952" t="e">
        <f>M34-H34</f>
        <v>#REF!</v>
      </c>
      <c r="W34" s="1025" t="e">
        <f>M34/H34</f>
        <v>#REF!</v>
      </c>
      <c r="X34" s="952" t="e">
        <f>N34-I34</f>
        <v>#REF!</v>
      </c>
      <c r="Y34" s="1025" t="e">
        <f>N34/I34</f>
        <v>#REF!</v>
      </c>
      <c r="Z34" s="952" t="e">
        <f>O34-J34</f>
        <v>#REF!</v>
      </c>
      <c r="AA34" s="1025" t="e">
        <f>O34/J34</f>
        <v>#REF!</v>
      </c>
    </row>
    <row r="35" spans="1:27" ht="37.5">
      <c r="A35" s="939" t="s">
        <v>145</v>
      </c>
      <c r="B35" s="949" t="s">
        <v>55</v>
      </c>
      <c r="C35" s="950" t="e">
        <f>'СВОД 2025'!#REF!</f>
        <v>#REF!</v>
      </c>
      <c r="D35" s="951">
        <f>'СВОД 2025'!D44</f>
        <v>0</v>
      </c>
      <c r="E35" s="972">
        <f>'СВОД 2025'!G44</f>
        <v>0</v>
      </c>
      <c r="F35" s="952" t="e">
        <f>'СВОД 2025'!H44</f>
        <v>#DIV/0!</v>
      </c>
      <c r="G35" s="975" t="e">
        <f>'СВОД 2025'!#REF!</f>
        <v>#REF!</v>
      </c>
      <c r="H35" s="975" t="e">
        <f>'СВОД 2025'!#REF!</f>
        <v>#REF!</v>
      </c>
      <c r="I35" s="975" t="e">
        <f>'СВОД 2025'!#REF!</f>
        <v>#REF!</v>
      </c>
      <c r="J35" s="977" t="e">
        <f>'СВОД 2025'!#REF!</f>
        <v>#REF!</v>
      </c>
      <c r="K35" s="952" t="e">
        <f>'СВОД 2025'!K44</f>
        <v>#REF!</v>
      </c>
      <c r="L35" s="975" t="e">
        <f>'СВОД 2025'!#REF!</f>
        <v>#REF!</v>
      </c>
      <c r="M35" s="975" t="e">
        <f>'СВОД 2025'!#REF!</f>
        <v>#REF!</v>
      </c>
      <c r="N35" s="975" t="e">
        <f>'СВОД 2025'!#REF!</f>
        <v>#REF!</v>
      </c>
      <c r="O35" s="976" t="e">
        <f>'СВОД 2025'!#REF!</f>
        <v>#REF!</v>
      </c>
      <c r="P35" s="974" t="e">
        <f t="shared" si="0"/>
        <v>#REF!</v>
      </c>
      <c r="Q35" s="1025" t="e">
        <f t="shared" si="1"/>
        <v>#REF!</v>
      </c>
      <c r="R35" s="952" t="e">
        <f t="shared" si="2"/>
        <v>#REF!</v>
      </c>
      <c r="S35" s="1025" t="e">
        <f t="shared" si="3"/>
        <v>#REF!</v>
      </c>
      <c r="T35" s="952" t="e">
        <f t="shared" si="4"/>
        <v>#REF!</v>
      </c>
      <c r="U35" s="1025" t="e">
        <f t="shared" si="5"/>
        <v>#REF!</v>
      </c>
      <c r="V35" s="952" t="e">
        <f t="shared" si="6"/>
        <v>#REF!</v>
      </c>
      <c r="W35" s="1025" t="e">
        <f t="shared" si="7"/>
        <v>#REF!</v>
      </c>
      <c r="X35" s="952" t="e">
        <f t="shared" si="8"/>
        <v>#REF!</v>
      </c>
      <c r="Y35" s="1025" t="e">
        <f t="shared" si="9"/>
        <v>#REF!</v>
      </c>
      <c r="Z35" s="952" t="e">
        <f t="shared" si="10"/>
        <v>#REF!</v>
      </c>
      <c r="AA35" s="1025" t="e">
        <f t="shared" si="11"/>
        <v>#REF!</v>
      </c>
    </row>
    <row r="36" spans="1:27" ht="38.25" thickBot="1">
      <c r="A36" s="940" t="s">
        <v>357</v>
      </c>
      <c r="B36" s="996" t="s">
        <v>58</v>
      </c>
      <c r="C36" s="985" t="e">
        <f>'СВОД 2025'!#REF!</f>
        <v>#REF!</v>
      </c>
      <c r="D36" s="986">
        <f>'СВОД 2025'!D45</f>
        <v>0</v>
      </c>
      <c r="E36" s="987">
        <f>'СВОД 2025'!G45</f>
        <v>0</v>
      </c>
      <c r="F36" s="988">
        <f>'СВОД 2025'!H45</f>
        <v>0</v>
      </c>
      <c r="G36" s="989" t="e">
        <f>'СВОД 2025'!#REF!</f>
        <v>#REF!</v>
      </c>
      <c r="H36" s="989" t="e">
        <f>'СВОД 2025'!#REF!</f>
        <v>#REF!</v>
      </c>
      <c r="I36" s="989" t="e">
        <f>'СВОД 2025'!#REF!</f>
        <v>#REF!</v>
      </c>
      <c r="J36" s="990" t="e">
        <f>'СВОД 2025'!#REF!</f>
        <v>#REF!</v>
      </c>
      <c r="K36" s="988">
        <f>'СВОД 2025'!K45</f>
        <v>0</v>
      </c>
      <c r="L36" s="989" t="e">
        <f>'СВОД 2025'!#REF!</f>
        <v>#REF!</v>
      </c>
      <c r="M36" s="989" t="e">
        <f>'СВОД 2025'!#REF!</f>
        <v>#REF!</v>
      </c>
      <c r="N36" s="989" t="e">
        <f>'СВОД 2025'!#REF!</f>
        <v>#REF!</v>
      </c>
      <c r="O36" s="991" t="e">
        <f>'СВОД 2025'!#REF!</f>
        <v>#REF!</v>
      </c>
      <c r="P36" s="1026">
        <f t="shared" si="0"/>
        <v>0</v>
      </c>
      <c r="Q36" s="941" t="e">
        <f t="shared" si="1"/>
        <v>#DIV/0!</v>
      </c>
      <c r="R36" s="988">
        <f t="shared" si="2"/>
        <v>0</v>
      </c>
      <c r="S36" s="941" t="e">
        <f t="shared" si="3"/>
        <v>#DIV/0!</v>
      </c>
      <c r="T36" s="988" t="e">
        <f t="shared" si="4"/>
        <v>#REF!</v>
      </c>
      <c r="U36" s="941" t="e">
        <f t="shared" si="5"/>
        <v>#REF!</v>
      </c>
      <c r="V36" s="988" t="e">
        <f t="shared" si="6"/>
        <v>#REF!</v>
      </c>
      <c r="W36" s="941" t="e">
        <f t="shared" si="7"/>
        <v>#REF!</v>
      </c>
      <c r="X36" s="988" t="e">
        <f t="shared" si="8"/>
        <v>#REF!</v>
      </c>
      <c r="Y36" s="941" t="e">
        <f t="shared" si="9"/>
        <v>#REF!</v>
      </c>
      <c r="Z36" s="988" t="e">
        <f t="shared" si="10"/>
        <v>#REF!</v>
      </c>
      <c r="AA36" s="941" t="e">
        <f t="shared" si="11"/>
        <v>#REF!</v>
      </c>
    </row>
    <row r="37" spans="1:27" ht="37.5">
      <c r="A37" s="965" t="s">
        <v>53</v>
      </c>
      <c r="B37" s="966" t="s">
        <v>607</v>
      </c>
      <c r="C37" s="970" t="e">
        <f>'СВОД 2025'!#REF!</f>
        <v>#REF!</v>
      </c>
      <c r="D37" s="971">
        <f>'СВОД 2025'!D47</f>
        <v>0</v>
      </c>
      <c r="E37" s="992">
        <f>'СВОД 2025'!G47</f>
        <v>0</v>
      </c>
      <c r="F37" s="983" t="e">
        <f>'СВОД 2025'!H47</f>
        <v>#DIV/0!</v>
      </c>
      <c r="G37" s="993" t="e">
        <f>'СВОД 2025'!#REF!</f>
        <v>#REF!</v>
      </c>
      <c r="H37" s="993" t="e">
        <f>'СВОД 2025'!#REF!</f>
        <v>#REF!</v>
      </c>
      <c r="I37" s="993" t="e">
        <f>'СВОД 2025'!#REF!</f>
        <v>#REF!</v>
      </c>
      <c r="J37" s="994" t="e">
        <f>'СВОД 2025'!#REF!</f>
        <v>#REF!</v>
      </c>
      <c r="K37" s="983" t="e">
        <f>'СВОД 2025'!K47</f>
        <v>#DIV/0!</v>
      </c>
      <c r="L37" s="993" t="e">
        <f>'СВОД 2025'!#REF!</f>
        <v>#REF!</v>
      </c>
      <c r="M37" s="993" t="e">
        <f>'СВОД 2025'!#REF!</f>
        <v>#REF!</v>
      </c>
      <c r="N37" s="993" t="e">
        <f>'СВОД 2025'!#REF!</f>
        <v>#REF!</v>
      </c>
      <c r="O37" s="995" t="e">
        <f>'СВОД 2025'!#REF!</f>
        <v>#REF!</v>
      </c>
      <c r="P37" s="981" t="e">
        <f t="shared" si="0"/>
        <v>#DIV/0!</v>
      </c>
      <c r="Q37" s="982" t="e">
        <f t="shared" si="1"/>
        <v>#DIV/0!</v>
      </c>
      <c r="R37" s="983" t="e">
        <f t="shared" si="2"/>
        <v>#DIV/0!</v>
      </c>
      <c r="S37" s="982" t="e">
        <f t="shared" si="3"/>
        <v>#DIV/0!</v>
      </c>
      <c r="T37" s="983" t="e">
        <f t="shared" si="4"/>
        <v>#REF!</v>
      </c>
      <c r="U37" s="982" t="e">
        <f t="shared" si="5"/>
        <v>#REF!</v>
      </c>
      <c r="V37" s="983" t="e">
        <f t="shared" si="6"/>
        <v>#REF!</v>
      </c>
      <c r="W37" s="982" t="e">
        <f t="shared" si="7"/>
        <v>#REF!</v>
      </c>
      <c r="X37" s="983" t="e">
        <f t="shared" si="8"/>
        <v>#REF!</v>
      </c>
      <c r="Y37" s="982" t="e">
        <f t="shared" si="9"/>
        <v>#REF!</v>
      </c>
      <c r="Z37" s="983" t="e">
        <f t="shared" si="10"/>
        <v>#REF!</v>
      </c>
      <c r="AA37" s="982" t="e">
        <f t="shared" si="11"/>
        <v>#REF!</v>
      </c>
    </row>
    <row r="38" spans="1:27" ht="18.75">
      <c r="A38" s="939" t="s">
        <v>358</v>
      </c>
      <c r="B38" s="949" t="s">
        <v>623</v>
      </c>
      <c r="C38" s="950" t="e">
        <f>'СВОД 2025'!#REF!</f>
        <v>#REF!</v>
      </c>
      <c r="D38" s="951">
        <f>'СВОД 2025'!D49</f>
        <v>0</v>
      </c>
      <c r="E38" s="972">
        <f>'СВОД 2025'!G49</f>
        <v>0</v>
      </c>
      <c r="F38" s="952">
        <f>'СВОД 2025'!H49</f>
        <v>0</v>
      </c>
      <c r="G38" s="975" t="e">
        <f>'СВОД 2025'!#REF!</f>
        <v>#REF!</v>
      </c>
      <c r="H38" s="975" t="e">
        <f>'СВОД 2025'!#REF!</f>
        <v>#REF!</v>
      </c>
      <c r="I38" s="975" t="e">
        <f>'СВОД 2025'!#REF!</f>
        <v>#REF!</v>
      </c>
      <c r="J38" s="977" t="e">
        <f>'СВОД 2025'!#REF!</f>
        <v>#REF!</v>
      </c>
      <c r="K38" s="952">
        <f>'СВОД 2025'!K49</f>
        <v>0</v>
      </c>
      <c r="L38" s="975" t="e">
        <f>'СВОД 2025'!#REF!</f>
        <v>#REF!</v>
      </c>
      <c r="M38" s="975" t="e">
        <f>'СВОД 2025'!#REF!</f>
        <v>#REF!</v>
      </c>
      <c r="N38" s="975" t="e">
        <f>'СВОД 2025'!#REF!</f>
        <v>#REF!</v>
      </c>
      <c r="O38" s="976" t="e">
        <f>'СВОД 2025'!#REF!</f>
        <v>#REF!</v>
      </c>
      <c r="P38" s="974">
        <f t="shared" si="0"/>
        <v>0</v>
      </c>
      <c r="Q38" s="1025" t="e">
        <f t="shared" si="1"/>
        <v>#DIV/0!</v>
      </c>
      <c r="R38" s="952">
        <f t="shared" si="2"/>
        <v>0</v>
      </c>
      <c r="S38" s="1025" t="e">
        <f t="shared" si="3"/>
        <v>#DIV/0!</v>
      </c>
      <c r="T38" s="952" t="e">
        <f t="shared" si="4"/>
        <v>#REF!</v>
      </c>
      <c r="U38" s="1025" t="e">
        <f t="shared" si="5"/>
        <v>#REF!</v>
      </c>
      <c r="V38" s="952" t="e">
        <f t="shared" si="6"/>
        <v>#REF!</v>
      </c>
      <c r="W38" s="1025" t="e">
        <f t="shared" si="7"/>
        <v>#REF!</v>
      </c>
      <c r="X38" s="952" t="e">
        <f t="shared" si="8"/>
        <v>#REF!</v>
      </c>
      <c r="Y38" s="1025" t="e">
        <f t="shared" si="9"/>
        <v>#REF!</v>
      </c>
      <c r="Z38" s="952" t="e">
        <f t="shared" si="10"/>
        <v>#REF!</v>
      </c>
      <c r="AA38" s="1025" t="e">
        <f t="shared" si="11"/>
        <v>#REF!</v>
      </c>
    </row>
    <row r="39" spans="1:27" ht="37.5">
      <c r="A39" s="939" t="s">
        <v>608</v>
      </c>
      <c r="B39" s="949" t="s">
        <v>624</v>
      </c>
      <c r="C39" s="950" t="e">
        <f>'СВОД 2025'!#REF!</f>
        <v>#REF!</v>
      </c>
      <c r="D39" s="951">
        <f>'СВОД 2025'!D50</f>
        <v>0</v>
      </c>
      <c r="E39" s="972">
        <f>'СВОД 2025'!G50</f>
        <v>0</v>
      </c>
      <c r="F39" s="952">
        <f>'СВОД 2025'!H50</f>
        <v>0</v>
      </c>
      <c r="G39" s="975" t="e">
        <f>'СВОД 2025'!#REF!</f>
        <v>#REF!</v>
      </c>
      <c r="H39" s="975" t="e">
        <f>'СВОД 2025'!#REF!</f>
        <v>#REF!</v>
      </c>
      <c r="I39" s="975" t="e">
        <f>'СВОД 2025'!#REF!</f>
        <v>#REF!</v>
      </c>
      <c r="J39" s="977" t="e">
        <f>'СВОД 2025'!#REF!</f>
        <v>#REF!</v>
      </c>
      <c r="K39" s="952">
        <f>'СВОД 2025'!K50</f>
        <v>0</v>
      </c>
      <c r="L39" s="975" t="e">
        <f>'СВОД 2025'!#REF!</f>
        <v>#REF!</v>
      </c>
      <c r="M39" s="975" t="e">
        <f>'СВОД 2025'!#REF!</f>
        <v>#REF!</v>
      </c>
      <c r="N39" s="975" t="e">
        <f>'СВОД 2025'!#REF!</f>
        <v>#REF!</v>
      </c>
      <c r="O39" s="976" t="e">
        <f>'СВОД 2025'!#REF!</f>
        <v>#REF!</v>
      </c>
      <c r="P39" s="974">
        <f t="shared" si="0"/>
        <v>0</v>
      </c>
      <c r="Q39" s="1025" t="e">
        <f t="shared" si="1"/>
        <v>#DIV/0!</v>
      </c>
      <c r="R39" s="952">
        <f t="shared" si="2"/>
        <v>0</v>
      </c>
      <c r="S39" s="1025" t="e">
        <f t="shared" si="3"/>
        <v>#DIV/0!</v>
      </c>
      <c r="T39" s="952" t="e">
        <f t="shared" si="4"/>
        <v>#REF!</v>
      </c>
      <c r="U39" s="1025" t="e">
        <f t="shared" si="5"/>
        <v>#REF!</v>
      </c>
      <c r="V39" s="952" t="e">
        <f t="shared" si="6"/>
        <v>#REF!</v>
      </c>
      <c r="W39" s="1025" t="e">
        <f t="shared" si="7"/>
        <v>#REF!</v>
      </c>
      <c r="X39" s="952" t="e">
        <f t="shared" si="8"/>
        <v>#REF!</v>
      </c>
      <c r="Y39" s="1025" t="e">
        <f t="shared" si="9"/>
        <v>#REF!</v>
      </c>
      <c r="Z39" s="952" t="e">
        <f t="shared" si="10"/>
        <v>#REF!</v>
      </c>
      <c r="AA39" s="1025" t="e">
        <f t="shared" si="11"/>
        <v>#REF!</v>
      </c>
    </row>
    <row r="40" spans="1:27" ht="93.75">
      <c r="A40" s="939" t="s">
        <v>609</v>
      </c>
      <c r="B40" s="949" t="s">
        <v>625</v>
      </c>
      <c r="C40" s="950" t="e">
        <f>'СВОД 2025'!#REF!</f>
        <v>#REF!</v>
      </c>
      <c r="D40" s="951">
        <f>'СВОД 2025'!D51</f>
        <v>0</v>
      </c>
      <c r="E40" s="972">
        <f>'СВОД 2025'!G51</f>
        <v>0</v>
      </c>
      <c r="F40" s="952">
        <f>'СВОД 2025'!H51</f>
        <v>0</v>
      </c>
      <c r="G40" s="975" t="e">
        <f>'СВОД 2025'!#REF!</f>
        <v>#REF!</v>
      </c>
      <c r="H40" s="975" t="e">
        <f>'СВОД 2025'!#REF!</f>
        <v>#REF!</v>
      </c>
      <c r="I40" s="975" t="e">
        <f>'СВОД 2025'!#REF!</f>
        <v>#REF!</v>
      </c>
      <c r="J40" s="977" t="e">
        <f>'СВОД 2025'!#REF!</f>
        <v>#REF!</v>
      </c>
      <c r="K40" s="952">
        <f>'СВОД 2025'!K51</f>
        <v>0</v>
      </c>
      <c r="L40" s="975" t="e">
        <f>'СВОД 2025'!#REF!</f>
        <v>#REF!</v>
      </c>
      <c r="M40" s="975" t="e">
        <f>'СВОД 2025'!#REF!</f>
        <v>#REF!</v>
      </c>
      <c r="N40" s="975" t="e">
        <f>'СВОД 2025'!#REF!</f>
        <v>#REF!</v>
      </c>
      <c r="O40" s="976" t="e">
        <f>'СВОД 2025'!#REF!</f>
        <v>#REF!</v>
      </c>
      <c r="P40" s="974">
        <f t="shared" si="0"/>
        <v>0</v>
      </c>
      <c r="Q40" s="1025" t="e">
        <f t="shared" si="1"/>
        <v>#DIV/0!</v>
      </c>
      <c r="R40" s="952">
        <f t="shared" si="2"/>
        <v>0</v>
      </c>
      <c r="S40" s="1025" t="e">
        <f t="shared" si="3"/>
        <v>#DIV/0!</v>
      </c>
      <c r="T40" s="952" t="e">
        <f t="shared" si="4"/>
        <v>#REF!</v>
      </c>
      <c r="U40" s="1025" t="e">
        <f t="shared" si="5"/>
        <v>#REF!</v>
      </c>
      <c r="V40" s="952" t="e">
        <f t="shared" si="6"/>
        <v>#REF!</v>
      </c>
      <c r="W40" s="1025" t="e">
        <f t="shared" si="7"/>
        <v>#REF!</v>
      </c>
      <c r="X40" s="952" t="e">
        <f t="shared" si="8"/>
        <v>#REF!</v>
      </c>
      <c r="Y40" s="1025" t="e">
        <f t="shared" si="9"/>
        <v>#REF!</v>
      </c>
      <c r="Z40" s="952" t="e">
        <f t="shared" si="10"/>
        <v>#REF!</v>
      </c>
      <c r="AA40" s="1025" t="e">
        <f t="shared" si="11"/>
        <v>#REF!</v>
      </c>
    </row>
    <row r="41" spans="1:27" ht="75">
      <c r="A41" s="939" t="s">
        <v>610</v>
      </c>
      <c r="B41" s="949" t="s">
        <v>626</v>
      </c>
      <c r="C41" s="950" t="e">
        <f>'СВОД 2025'!#REF!</f>
        <v>#REF!</v>
      </c>
      <c r="D41" s="951">
        <f>'СВОД 2025'!D52</f>
        <v>0</v>
      </c>
      <c r="E41" s="972">
        <f>'СВОД 2025'!G52</f>
        <v>0</v>
      </c>
      <c r="F41" s="952">
        <f>'СВОД 2025'!H52</f>
        <v>0</v>
      </c>
      <c r="G41" s="975" t="e">
        <f>'СВОД 2025'!#REF!</f>
        <v>#REF!</v>
      </c>
      <c r="H41" s="975" t="e">
        <f>'СВОД 2025'!#REF!</f>
        <v>#REF!</v>
      </c>
      <c r="I41" s="975" t="e">
        <f>'СВОД 2025'!#REF!</f>
        <v>#REF!</v>
      </c>
      <c r="J41" s="977" t="e">
        <f>'СВОД 2025'!#REF!</f>
        <v>#REF!</v>
      </c>
      <c r="K41" s="952">
        <f>'СВОД 2025'!K52</f>
        <v>0</v>
      </c>
      <c r="L41" s="975" t="e">
        <f>'СВОД 2025'!#REF!</f>
        <v>#REF!</v>
      </c>
      <c r="M41" s="975" t="e">
        <f>'СВОД 2025'!#REF!</f>
        <v>#REF!</v>
      </c>
      <c r="N41" s="975" t="e">
        <f>'СВОД 2025'!#REF!</f>
        <v>#REF!</v>
      </c>
      <c r="O41" s="976" t="e">
        <f>'СВОД 2025'!#REF!</f>
        <v>#REF!</v>
      </c>
      <c r="P41" s="974">
        <f t="shared" si="0"/>
        <v>0</v>
      </c>
      <c r="Q41" s="1025" t="e">
        <f t="shared" si="1"/>
        <v>#DIV/0!</v>
      </c>
      <c r="R41" s="952">
        <f t="shared" si="2"/>
        <v>0</v>
      </c>
      <c r="S41" s="1025" t="e">
        <f t="shared" si="3"/>
        <v>#DIV/0!</v>
      </c>
      <c r="T41" s="952" t="e">
        <f t="shared" si="4"/>
        <v>#REF!</v>
      </c>
      <c r="U41" s="1025" t="e">
        <f t="shared" si="5"/>
        <v>#REF!</v>
      </c>
      <c r="V41" s="952" t="e">
        <f t="shared" si="6"/>
        <v>#REF!</v>
      </c>
      <c r="W41" s="1025" t="e">
        <f t="shared" si="7"/>
        <v>#REF!</v>
      </c>
      <c r="X41" s="952" t="e">
        <f t="shared" si="8"/>
        <v>#REF!</v>
      </c>
      <c r="Y41" s="1025" t="e">
        <f t="shared" si="9"/>
        <v>#REF!</v>
      </c>
      <c r="Z41" s="952" t="e">
        <f t="shared" si="10"/>
        <v>#REF!</v>
      </c>
      <c r="AA41" s="1025" t="e">
        <f t="shared" si="11"/>
        <v>#REF!</v>
      </c>
    </row>
    <row r="42" spans="1:27" ht="38.25" thickBot="1">
      <c r="A42" s="940" t="s">
        <v>359</v>
      </c>
      <c r="B42" s="996" t="s">
        <v>544</v>
      </c>
      <c r="C42" s="985" t="e">
        <f>'СВОД 2025'!#REF!</f>
        <v>#REF!</v>
      </c>
      <c r="D42" s="986">
        <f>'СВОД 2025'!D53</f>
        <v>0</v>
      </c>
      <c r="E42" s="987">
        <f>'СВОД 2025'!G53</f>
        <v>0</v>
      </c>
      <c r="F42" s="988" t="e">
        <f>'СВОД 2025'!H53</f>
        <v>#DIV/0!</v>
      </c>
      <c r="G42" s="989" t="e">
        <f>'СВОД 2025'!#REF!</f>
        <v>#REF!</v>
      </c>
      <c r="H42" s="989" t="e">
        <f>'СВОД 2025'!#REF!</f>
        <v>#REF!</v>
      </c>
      <c r="I42" s="989" t="e">
        <f>'СВОД 2025'!#REF!</f>
        <v>#REF!</v>
      </c>
      <c r="J42" s="990" t="e">
        <f>'СВОД 2025'!#REF!</f>
        <v>#REF!</v>
      </c>
      <c r="K42" s="988" t="e">
        <f>'СВОД 2025'!K53</f>
        <v>#DIV/0!</v>
      </c>
      <c r="L42" s="989" t="e">
        <f>'СВОД 2025'!#REF!</f>
        <v>#REF!</v>
      </c>
      <c r="M42" s="989" t="e">
        <f>'СВОД 2025'!#REF!</f>
        <v>#REF!</v>
      </c>
      <c r="N42" s="989" t="e">
        <f>'СВОД 2025'!#REF!</f>
        <v>#REF!</v>
      </c>
      <c r="O42" s="991" t="e">
        <f>'СВОД 2025'!#REF!</f>
        <v>#REF!</v>
      </c>
      <c r="P42" s="1026" t="e">
        <f t="shared" si="0"/>
        <v>#DIV/0!</v>
      </c>
      <c r="Q42" s="941" t="e">
        <f t="shared" si="1"/>
        <v>#DIV/0!</v>
      </c>
      <c r="R42" s="988" t="e">
        <f t="shared" si="2"/>
        <v>#DIV/0!</v>
      </c>
      <c r="S42" s="941" t="e">
        <f t="shared" si="3"/>
        <v>#DIV/0!</v>
      </c>
      <c r="T42" s="988" t="e">
        <f t="shared" si="4"/>
        <v>#REF!</v>
      </c>
      <c r="U42" s="941" t="e">
        <f t="shared" si="5"/>
        <v>#REF!</v>
      </c>
      <c r="V42" s="988" t="e">
        <f t="shared" si="6"/>
        <v>#REF!</v>
      </c>
      <c r="W42" s="941" t="e">
        <f t="shared" si="7"/>
        <v>#REF!</v>
      </c>
      <c r="X42" s="988" t="e">
        <f t="shared" si="8"/>
        <v>#REF!</v>
      </c>
      <c r="Y42" s="941" t="e">
        <f t="shared" si="9"/>
        <v>#REF!</v>
      </c>
      <c r="Z42" s="988" t="e">
        <f t="shared" si="10"/>
        <v>#REF!</v>
      </c>
      <c r="AA42" s="941" t="e">
        <f t="shared" si="11"/>
        <v>#REF!</v>
      </c>
    </row>
    <row r="43" spans="1:27" ht="18.75">
      <c r="A43" s="965" t="s">
        <v>54</v>
      </c>
      <c r="B43" s="966" t="s">
        <v>137</v>
      </c>
      <c r="C43" s="970" t="e">
        <f>'СВОД 2025'!#REF!</f>
        <v>#REF!</v>
      </c>
      <c r="D43" s="971" t="e">
        <f>'СВОД 2025'!#REF!</f>
        <v>#REF!</v>
      </c>
      <c r="E43" s="992" t="e">
        <f>'СВОД 2025'!#REF!</f>
        <v>#REF!</v>
      </c>
      <c r="F43" s="983" t="e">
        <f>'СВОД 2025'!#REF!</f>
        <v>#REF!</v>
      </c>
      <c r="G43" s="993" t="e">
        <f>'СВОД 2025'!#REF!</f>
        <v>#REF!</v>
      </c>
      <c r="H43" s="993" t="e">
        <f>'СВОД 2025'!#REF!</f>
        <v>#REF!</v>
      </c>
      <c r="I43" s="993" t="e">
        <f>'СВОД 2025'!#REF!</f>
        <v>#REF!</v>
      </c>
      <c r="J43" s="994" t="e">
        <f>'СВОД 2025'!#REF!</f>
        <v>#REF!</v>
      </c>
      <c r="K43" s="983" t="e">
        <f>'СВОД 2025'!#REF!</f>
        <v>#REF!</v>
      </c>
      <c r="L43" s="993" t="e">
        <f>'СВОД 2025'!#REF!</f>
        <v>#REF!</v>
      </c>
      <c r="M43" s="993" t="e">
        <f>'СВОД 2025'!#REF!</f>
        <v>#REF!</v>
      </c>
      <c r="N43" s="993" t="e">
        <f>'СВОД 2025'!#REF!</f>
        <v>#REF!</v>
      </c>
      <c r="O43" s="995" t="e">
        <f>'СВОД 2025'!#REF!</f>
        <v>#REF!</v>
      </c>
      <c r="P43" s="981" t="e">
        <f t="shared" si="0"/>
        <v>#REF!</v>
      </c>
      <c r="Q43" s="982" t="e">
        <f t="shared" si="1"/>
        <v>#REF!</v>
      </c>
      <c r="R43" s="983" t="e">
        <f t="shared" si="2"/>
        <v>#REF!</v>
      </c>
      <c r="S43" s="982" t="e">
        <f t="shared" si="3"/>
        <v>#REF!</v>
      </c>
      <c r="T43" s="983" t="e">
        <f t="shared" si="4"/>
        <v>#REF!</v>
      </c>
      <c r="U43" s="982" t="e">
        <f t="shared" si="5"/>
        <v>#REF!</v>
      </c>
      <c r="V43" s="983" t="e">
        <f t="shared" si="6"/>
        <v>#REF!</v>
      </c>
      <c r="W43" s="982" t="e">
        <f t="shared" si="7"/>
        <v>#REF!</v>
      </c>
      <c r="X43" s="983" t="e">
        <f t="shared" si="8"/>
        <v>#REF!</v>
      </c>
      <c r="Y43" s="982" t="e">
        <f t="shared" si="9"/>
        <v>#REF!</v>
      </c>
      <c r="Z43" s="983" t="e">
        <f t="shared" si="10"/>
        <v>#REF!</v>
      </c>
      <c r="AA43" s="982" t="e">
        <f t="shared" si="11"/>
        <v>#REF!</v>
      </c>
    </row>
    <row r="44" spans="1:27" ht="19.5" thickBot="1">
      <c r="A44" s="997" t="s">
        <v>57</v>
      </c>
      <c r="B44" s="998" t="s">
        <v>138</v>
      </c>
      <c r="C44" s="999" t="e">
        <f>'СВОД 2025'!#REF!</f>
        <v>#REF!</v>
      </c>
      <c r="D44" s="1000" t="e">
        <f>'СВОД 2025'!#REF!</f>
        <v>#REF!</v>
      </c>
      <c r="E44" s="1001" t="e">
        <f>'СВОД 2025'!#REF!</f>
        <v>#REF!</v>
      </c>
      <c r="F44" s="1002" t="e">
        <f>'СВОД 2025'!#REF!</f>
        <v>#REF!</v>
      </c>
      <c r="G44" s="1003" t="e">
        <f>'СВОД 2025'!#REF!</f>
        <v>#REF!</v>
      </c>
      <c r="H44" s="1003" t="e">
        <f>'СВОД 2025'!#REF!</f>
        <v>#REF!</v>
      </c>
      <c r="I44" s="1003" t="e">
        <f>'СВОД 2025'!#REF!</f>
        <v>#REF!</v>
      </c>
      <c r="J44" s="1004" t="e">
        <f>'СВОД 2025'!#REF!</f>
        <v>#REF!</v>
      </c>
      <c r="K44" s="1002" t="e">
        <f>'СВОД 2025'!#REF!</f>
        <v>#REF!</v>
      </c>
      <c r="L44" s="1003" t="e">
        <f>'СВОД 2025'!#REF!</f>
        <v>#REF!</v>
      </c>
      <c r="M44" s="1003" t="e">
        <f>'СВОД 2025'!#REF!</f>
        <v>#REF!</v>
      </c>
      <c r="N44" s="1003" t="e">
        <f>'СВОД 2025'!#REF!</f>
        <v>#REF!</v>
      </c>
      <c r="O44" s="1005" t="e">
        <f>'СВОД 2025'!#REF!</f>
        <v>#REF!</v>
      </c>
      <c r="P44" s="1006" t="e">
        <f t="shared" si="0"/>
        <v>#REF!</v>
      </c>
      <c r="Q44" s="1007" t="e">
        <f t="shared" si="1"/>
        <v>#REF!</v>
      </c>
      <c r="R44" s="1002" t="e">
        <f t="shared" si="2"/>
        <v>#REF!</v>
      </c>
      <c r="S44" s="1007" t="e">
        <f t="shared" si="3"/>
        <v>#REF!</v>
      </c>
      <c r="T44" s="1002" t="e">
        <f t="shared" si="4"/>
        <v>#REF!</v>
      </c>
      <c r="U44" s="1007" t="e">
        <f t="shared" si="5"/>
        <v>#REF!</v>
      </c>
      <c r="V44" s="1002" t="e">
        <f t="shared" si="6"/>
        <v>#REF!</v>
      </c>
      <c r="W44" s="1007" t="e">
        <f t="shared" si="7"/>
        <v>#REF!</v>
      </c>
      <c r="X44" s="1002" t="e">
        <f t="shared" si="8"/>
        <v>#REF!</v>
      </c>
      <c r="Y44" s="1007" t="e">
        <f t="shared" si="9"/>
        <v>#REF!</v>
      </c>
      <c r="Z44" s="1002" t="e">
        <f t="shared" si="10"/>
        <v>#REF!</v>
      </c>
      <c r="AA44" s="1007" t="e">
        <f t="shared" si="11"/>
        <v>#REF!</v>
      </c>
    </row>
    <row r="45" spans="1:27" ht="18.75">
      <c r="A45" s="965" t="s">
        <v>389</v>
      </c>
      <c r="B45" s="1008" t="s">
        <v>611</v>
      </c>
      <c r="C45" s="970" t="e">
        <f>C10+C19+C30+C37+C43-C44</f>
        <v>#REF!</v>
      </c>
      <c r="D45" s="971" t="e">
        <f aca="true" t="shared" si="12" ref="D45:O45">D10+D19+D30+D37+D43-D44</f>
        <v>#REF!</v>
      </c>
      <c r="E45" s="1011" t="e">
        <f t="shared" si="12"/>
        <v>#REF!</v>
      </c>
      <c r="F45" s="983" t="e">
        <f t="shared" si="12"/>
        <v>#DIV/0!</v>
      </c>
      <c r="G45" s="993" t="e">
        <f t="shared" si="12"/>
        <v>#REF!</v>
      </c>
      <c r="H45" s="993" t="e">
        <f t="shared" si="12"/>
        <v>#REF!</v>
      </c>
      <c r="I45" s="993" t="e">
        <f t="shared" si="12"/>
        <v>#REF!</v>
      </c>
      <c r="J45" s="995" t="e">
        <f t="shared" si="12"/>
        <v>#REF!</v>
      </c>
      <c r="K45" s="983" t="e">
        <f t="shared" si="12"/>
        <v>#DIV/0!</v>
      </c>
      <c r="L45" s="993" t="e">
        <f t="shared" si="12"/>
        <v>#REF!</v>
      </c>
      <c r="M45" s="993" t="e">
        <f t="shared" si="12"/>
        <v>#REF!</v>
      </c>
      <c r="N45" s="993" t="e">
        <f t="shared" si="12"/>
        <v>#REF!</v>
      </c>
      <c r="O45" s="995" t="e">
        <f t="shared" si="12"/>
        <v>#REF!</v>
      </c>
      <c r="P45" s="983" t="e">
        <f t="shared" si="0"/>
        <v>#DIV/0!</v>
      </c>
      <c r="Q45" s="982" t="e">
        <f t="shared" si="1"/>
        <v>#DIV/0!</v>
      </c>
      <c r="R45" s="983" t="e">
        <f t="shared" si="2"/>
        <v>#DIV/0!</v>
      </c>
      <c r="S45" s="982" t="e">
        <f t="shared" si="3"/>
        <v>#DIV/0!</v>
      </c>
      <c r="T45" s="983" t="e">
        <f t="shared" si="4"/>
        <v>#REF!</v>
      </c>
      <c r="U45" s="982" t="e">
        <f t="shared" si="5"/>
        <v>#REF!</v>
      </c>
      <c r="V45" s="983" t="e">
        <f t="shared" si="6"/>
        <v>#REF!</v>
      </c>
      <c r="W45" s="982" t="e">
        <f t="shared" si="7"/>
        <v>#REF!</v>
      </c>
      <c r="X45" s="983" t="e">
        <f t="shared" si="8"/>
        <v>#REF!</v>
      </c>
      <c r="Y45" s="982" t="e">
        <f t="shared" si="9"/>
        <v>#REF!</v>
      </c>
      <c r="Z45" s="981" t="e">
        <f t="shared" si="10"/>
        <v>#REF!</v>
      </c>
      <c r="AA45" s="982" t="e">
        <f t="shared" si="11"/>
        <v>#REF!</v>
      </c>
    </row>
    <row r="46" spans="1:27" ht="18.75">
      <c r="A46" s="957" t="s">
        <v>398</v>
      </c>
      <c r="B46" s="1009" t="s">
        <v>612</v>
      </c>
      <c r="C46" s="958"/>
      <c r="D46" s="959"/>
      <c r="E46" s="960"/>
      <c r="F46" s="1027" t="e">
        <f>'СВОД 2025'!I55</f>
        <v>#DIV/0!</v>
      </c>
      <c r="G46" s="1028" t="e">
        <f>'СВОД 2025'!#REF!</f>
        <v>#REF!</v>
      </c>
      <c r="H46" s="1028" t="e">
        <f>'СВОД 2025'!#REF!</f>
        <v>#REF!</v>
      </c>
      <c r="I46" s="1028" t="e">
        <f>'СВОД 2025'!#REF!</f>
        <v>#REF!</v>
      </c>
      <c r="J46" s="1029" t="e">
        <f>'СВОД 2025'!#REF!</f>
        <v>#REF!</v>
      </c>
      <c r="K46" s="1027" t="e">
        <f>'СВОД 2025'!L55</f>
        <v>#DIV/0!</v>
      </c>
      <c r="L46" s="1028" t="e">
        <f>'СВОД 2025'!#REF!</f>
        <v>#REF!</v>
      </c>
      <c r="M46" s="1028" t="e">
        <f>'СВОД 2025'!#REF!</f>
        <v>#REF!</v>
      </c>
      <c r="N46" s="1028" t="e">
        <f>'СВОД 2025'!#REF!</f>
        <v>#REF!</v>
      </c>
      <c r="O46" s="1029" t="e">
        <f>'СВОД 2025'!#REF!</f>
        <v>#REF!</v>
      </c>
      <c r="P46" s="952" t="e">
        <f t="shared" si="0"/>
        <v>#DIV/0!</v>
      </c>
      <c r="Q46" s="1025" t="e">
        <f t="shared" si="1"/>
        <v>#DIV/0!</v>
      </c>
      <c r="R46" s="952" t="e">
        <f t="shared" si="2"/>
        <v>#DIV/0!</v>
      </c>
      <c r="S46" s="1025" t="e">
        <f t="shared" si="3"/>
        <v>#DIV/0!</v>
      </c>
      <c r="T46" s="952" t="e">
        <f t="shared" si="4"/>
        <v>#REF!</v>
      </c>
      <c r="U46" s="1025" t="e">
        <f t="shared" si="5"/>
        <v>#REF!</v>
      </c>
      <c r="V46" s="952" t="e">
        <f t="shared" si="6"/>
        <v>#REF!</v>
      </c>
      <c r="W46" s="1025" t="e">
        <f t="shared" si="7"/>
        <v>#REF!</v>
      </c>
      <c r="X46" s="952" t="e">
        <f t="shared" si="8"/>
        <v>#REF!</v>
      </c>
      <c r="Y46" s="1025" t="e">
        <f t="shared" si="9"/>
        <v>#REF!</v>
      </c>
      <c r="Z46" s="974" t="e">
        <f t="shared" si="10"/>
        <v>#REF!</v>
      </c>
      <c r="AA46" s="1025" t="e">
        <f t="shared" si="11"/>
        <v>#REF!</v>
      </c>
    </row>
    <row r="47" spans="1:27" ht="19.5" thickBot="1">
      <c r="A47" s="961" t="s">
        <v>471</v>
      </c>
      <c r="B47" s="1010" t="s">
        <v>613</v>
      </c>
      <c r="C47" s="962"/>
      <c r="D47" s="963"/>
      <c r="E47" s="964"/>
      <c r="F47" s="1030">
        <f>'СВОД 2025'!J55</f>
        <v>0</v>
      </c>
      <c r="G47" s="1031" t="e">
        <f>'СВОД 2025'!#REF!</f>
        <v>#REF!</v>
      </c>
      <c r="H47" s="1031" t="e">
        <f>'СВОД 2025'!#REF!</f>
        <v>#REF!</v>
      </c>
      <c r="I47" s="1031" t="e">
        <f>'СВОД 2025'!#REF!</f>
        <v>#REF!</v>
      </c>
      <c r="J47" s="1032" t="e">
        <f>'СВОД 2025'!#REF!</f>
        <v>#REF!</v>
      </c>
      <c r="K47" s="1030" t="e">
        <f>'СВОД 2025'!M55</f>
        <v>#DIV/0!</v>
      </c>
      <c r="L47" s="1031" t="e">
        <f>'СВОД 2025'!#REF!</f>
        <v>#REF!</v>
      </c>
      <c r="M47" s="1031" t="e">
        <f>'СВОД 2025'!#REF!</f>
        <v>#REF!</v>
      </c>
      <c r="N47" s="1031" t="e">
        <f>'СВОД 2025'!#REF!</f>
        <v>#REF!</v>
      </c>
      <c r="O47" s="1032" t="e">
        <f>'СВОД 2025'!#REF!</f>
        <v>#REF!</v>
      </c>
      <c r="P47" s="988" t="e">
        <f t="shared" si="0"/>
        <v>#DIV/0!</v>
      </c>
      <c r="Q47" s="941" t="e">
        <f t="shared" si="1"/>
        <v>#DIV/0!</v>
      </c>
      <c r="R47" s="988" t="e">
        <f t="shared" si="2"/>
        <v>#DIV/0!</v>
      </c>
      <c r="S47" s="941" t="e">
        <f t="shared" si="3"/>
        <v>#DIV/0!</v>
      </c>
      <c r="T47" s="988" t="e">
        <f t="shared" si="4"/>
        <v>#REF!</v>
      </c>
      <c r="U47" s="941" t="e">
        <f t="shared" si="5"/>
        <v>#REF!</v>
      </c>
      <c r="V47" s="988" t="e">
        <f t="shared" si="6"/>
        <v>#REF!</v>
      </c>
      <c r="W47" s="941" t="e">
        <f t="shared" si="7"/>
        <v>#REF!</v>
      </c>
      <c r="X47" s="988" t="e">
        <f t="shared" si="8"/>
        <v>#REF!</v>
      </c>
      <c r="Y47" s="941" t="e">
        <f t="shared" si="9"/>
        <v>#REF!</v>
      </c>
      <c r="Z47" s="988" t="e">
        <f t="shared" si="10"/>
        <v>#REF!</v>
      </c>
      <c r="AA47" s="941" t="e">
        <f t="shared" si="11"/>
        <v>#REF!</v>
      </c>
    </row>
    <row r="49" spans="11:15" ht="12.75">
      <c r="K49" s="1033"/>
      <c r="L49" s="1033"/>
      <c r="M49" s="1033"/>
      <c r="N49" s="1033"/>
      <c r="O49" s="1033"/>
    </row>
  </sheetData>
  <sheetProtection/>
  <mergeCells count="19">
    <mergeCell ref="Z1:AA1"/>
    <mergeCell ref="Z5:AA5"/>
    <mergeCell ref="A6:A8"/>
    <mergeCell ref="B6:B8"/>
    <mergeCell ref="C6:D6"/>
    <mergeCell ref="C7:C8"/>
    <mergeCell ref="D7:D8"/>
    <mergeCell ref="V7:W7"/>
    <mergeCell ref="X7:Y7"/>
    <mergeCell ref="Z7:AA7"/>
    <mergeCell ref="F6:AA6"/>
    <mergeCell ref="A2:AA2"/>
    <mergeCell ref="A4:AA4"/>
    <mergeCell ref="E7:E8"/>
    <mergeCell ref="P7:Q7"/>
    <mergeCell ref="R7:S7"/>
    <mergeCell ref="F7:J7"/>
    <mergeCell ref="K7:O7"/>
    <mergeCell ref="T7:U7"/>
  </mergeCells>
  <printOptions/>
  <pageMargins left="0.5118110236220472" right="0.5118110236220472" top="0.5511811023622047" bottom="0.5511811023622047" header="0.31496062992125984" footer="0.31496062992125984"/>
  <pageSetup fitToHeight="2" horizontalDpi="600" verticalDpi="600" orientation="landscape" paperSize="9" scale="41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F373"/>
  <sheetViews>
    <sheetView showGridLines="0" view="pageBreakPreview" zoomScale="85" zoomScaleSheetLayoutView="85" zoomScalePageLayoutView="0" workbookViewId="0" topLeftCell="A16">
      <selection activeCell="A12" sqref="A12:B12"/>
    </sheetView>
  </sheetViews>
  <sheetFormatPr defaultColWidth="11.421875" defaultRowHeight="12.75"/>
  <cols>
    <col min="1" max="1" width="20.421875" style="138" customWidth="1"/>
    <col min="2" max="2" width="17.421875" style="138" customWidth="1"/>
    <col min="3" max="3" width="13.00390625" style="138" customWidth="1"/>
    <col min="4" max="4" width="12.00390625" style="138" customWidth="1"/>
    <col min="5" max="5" width="13.00390625" style="138" customWidth="1"/>
    <col min="6" max="6" width="13.7109375" style="138" customWidth="1"/>
    <col min="7" max="7" width="15.8515625" style="138" customWidth="1"/>
    <col min="8" max="8" width="14.8515625" style="138" customWidth="1"/>
    <col min="9" max="9" width="12.00390625" style="138" customWidth="1"/>
    <col min="10" max="10" width="12.140625" style="138" customWidth="1"/>
    <col min="11" max="11" width="11.7109375" style="138" customWidth="1"/>
    <col min="12" max="12" width="13.57421875" style="138" customWidth="1"/>
    <col min="13" max="13" width="9.140625" style="138" customWidth="1"/>
    <col min="14" max="14" width="5.28125" style="138" customWidth="1"/>
    <col min="15" max="15" width="12.8515625" style="138" customWidth="1"/>
    <col min="16" max="16" width="11.140625" style="138" customWidth="1"/>
    <col min="17" max="17" width="13.00390625" style="138" customWidth="1"/>
    <col min="18" max="18" width="12.7109375" style="138" customWidth="1"/>
    <col min="19" max="20" width="11.421875" style="138" customWidth="1"/>
    <col min="21" max="27" width="11.421875" style="178" customWidth="1"/>
    <col min="28" max="16384" width="11.421875" style="138" customWidth="1"/>
  </cols>
  <sheetData>
    <row r="1" spans="16:19" ht="15.75">
      <c r="P1" s="2348"/>
      <c r="Q1" s="2348"/>
      <c r="R1" s="2348"/>
      <c r="S1" s="2348"/>
    </row>
    <row r="2" spans="16:19" ht="15.75">
      <c r="P2" s="139"/>
      <c r="Q2" s="139"/>
      <c r="R2" s="139"/>
      <c r="S2" s="139"/>
    </row>
    <row r="3" spans="1:17" ht="21.75" customHeight="1">
      <c r="A3" s="2349" t="s">
        <v>269</v>
      </c>
      <c r="B3" s="2349"/>
      <c r="C3" s="2349"/>
      <c r="D3" s="2349"/>
      <c r="E3" s="2349"/>
      <c r="F3" s="2349"/>
      <c r="G3" s="2349"/>
      <c r="H3" s="2349"/>
      <c r="I3" s="2349"/>
      <c r="J3" s="2349"/>
      <c r="K3" s="2349"/>
      <c r="L3" s="2349"/>
      <c r="M3" s="2349"/>
      <c r="N3" s="2349"/>
      <c r="O3" s="2349"/>
      <c r="P3" s="2349"/>
      <c r="Q3" s="2349"/>
    </row>
    <row r="4" spans="1:19" ht="15.75" customHeight="1">
      <c r="A4" s="2350" t="s">
        <v>270</v>
      </c>
      <c r="B4" s="2350"/>
      <c r="C4" s="2350"/>
      <c r="D4" s="2350"/>
      <c r="E4" s="2350"/>
      <c r="F4" s="2350"/>
      <c r="G4" s="2350"/>
      <c r="H4" s="2350"/>
      <c r="I4" s="2350"/>
      <c r="J4" s="2350"/>
      <c r="K4" s="2350"/>
      <c r="L4" s="2350"/>
      <c r="M4" s="2350"/>
      <c r="N4" s="2350"/>
      <c r="O4" s="2350"/>
      <c r="P4" s="2350"/>
      <c r="Q4" s="2350"/>
      <c r="R4" s="2350"/>
      <c r="S4" s="2350"/>
    </row>
    <row r="5" spans="1:19" s="140" customFormat="1" ht="15.75">
      <c r="A5" s="2351" t="s">
        <v>271</v>
      </c>
      <c r="B5" s="2351"/>
      <c r="C5" s="2351"/>
      <c r="D5" s="2351"/>
      <c r="E5" s="2351"/>
      <c r="F5" s="2351"/>
      <c r="G5" s="2351"/>
      <c r="H5" s="2351"/>
      <c r="I5" s="2351"/>
      <c r="J5" s="2351"/>
      <c r="K5" s="2351"/>
      <c r="L5" s="2351"/>
      <c r="M5" s="2351"/>
      <c r="N5" s="2351"/>
      <c r="O5" s="2351"/>
      <c r="P5" s="2351"/>
      <c r="Q5" s="2351"/>
      <c r="R5" s="2351"/>
      <c r="S5" s="2351"/>
    </row>
    <row r="6" spans="1:19" ht="15.75">
      <c r="A6" s="2352" t="s">
        <v>272</v>
      </c>
      <c r="B6" s="2352"/>
      <c r="C6" s="2352"/>
      <c r="D6" s="2352"/>
      <c r="E6" s="2352"/>
      <c r="F6" s="2352"/>
      <c r="G6" s="2352"/>
      <c r="H6" s="2352"/>
      <c r="I6" s="2352"/>
      <c r="J6" s="2352"/>
      <c r="K6" s="2352"/>
      <c r="L6" s="2352"/>
      <c r="M6" s="2352"/>
      <c r="N6" s="2352"/>
      <c r="O6" s="2352"/>
      <c r="P6" s="2352"/>
      <c r="Q6" s="2352"/>
      <c r="R6" s="2352"/>
      <c r="S6" s="2352"/>
    </row>
    <row r="7" spans="1:19" ht="15.75">
      <c r="A7" s="2353" t="s">
        <v>707</v>
      </c>
      <c r="B7" s="2354"/>
      <c r="C7" s="2354"/>
      <c r="D7" s="2354"/>
      <c r="E7" s="2354"/>
      <c r="F7" s="2354"/>
      <c r="G7" s="2354"/>
      <c r="H7" s="2354"/>
      <c r="I7" s="2354"/>
      <c r="J7" s="2354"/>
      <c r="K7" s="2354"/>
      <c r="L7" s="2354"/>
      <c r="M7" s="2354"/>
      <c r="N7" s="2354"/>
      <c r="O7" s="2354"/>
      <c r="P7" s="2354"/>
      <c r="Q7" s="2354"/>
      <c r="R7" s="2354"/>
      <c r="S7" s="2355"/>
    </row>
    <row r="8" spans="1:19" ht="16.5" thickBot="1">
      <c r="A8" s="2350" t="s">
        <v>273</v>
      </c>
      <c r="B8" s="2350"/>
      <c r="C8" s="2350"/>
      <c r="D8" s="2350"/>
      <c r="E8" s="2350"/>
      <c r="F8" s="2350"/>
      <c r="G8" s="2350"/>
      <c r="H8" s="2350"/>
      <c r="I8" s="2350"/>
      <c r="J8" s="2350"/>
      <c r="K8" s="2350"/>
      <c r="L8" s="2350"/>
      <c r="M8" s="2350"/>
      <c r="N8" s="2350"/>
      <c r="O8" s="2350"/>
      <c r="P8" s="2350"/>
      <c r="Q8" s="2350"/>
      <c r="R8" s="2350"/>
      <c r="S8" s="2350"/>
    </row>
    <row r="9" spans="1:19" ht="30" customHeight="1" thickBot="1">
      <c r="A9" s="2356" t="s">
        <v>274</v>
      </c>
      <c r="B9" s="2357"/>
      <c r="C9" s="2357"/>
      <c r="D9" s="2357"/>
      <c r="E9" s="2357"/>
      <c r="F9" s="2357"/>
      <c r="G9" s="2357"/>
      <c r="H9" s="2357"/>
      <c r="I9" s="2357"/>
      <c r="J9" s="2357"/>
      <c r="K9" s="2357"/>
      <c r="L9" s="2357"/>
      <c r="M9" s="2357"/>
      <c r="N9" s="2358"/>
      <c r="O9" s="2359" t="s">
        <v>275</v>
      </c>
      <c r="P9" s="2360"/>
      <c r="Q9" s="2360"/>
      <c r="R9" s="2360"/>
      <c r="S9" s="2361"/>
    </row>
    <row r="10" spans="1:19" ht="25.5" customHeight="1">
      <c r="A10" s="2359" t="s">
        <v>276</v>
      </c>
      <c r="B10" s="2361"/>
      <c r="C10" s="2364" t="s">
        <v>277</v>
      </c>
      <c r="D10" s="2365"/>
      <c r="E10" s="2366" t="s">
        <v>278</v>
      </c>
      <c r="F10" s="2366" t="s">
        <v>279</v>
      </c>
      <c r="G10" s="2366" t="s">
        <v>280</v>
      </c>
      <c r="H10" s="2370" t="s">
        <v>281</v>
      </c>
      <c r="I10" s="2372" t="s">
        <v>282</v>
      </c>
      <c r="J10" s="2373"/>
      <c r="K10" s="2374"/>
      <c r="L10" s="2370" t="s">
        <v>283</v>
      </c>
      <c r="M10" s="2359" t="s">
        <v>284</v>
      </c>
      <c r="N10" s="2360"/>
      <c r="O10" s="2375" t="s">
        <v>285</v>
      </c>
      <c r="P10" s="2377" t="s">
        <v>286</v>
      </c>
      <c r="Q10" s="2373" t="s">
        <v>287</v>
      </c>
      <c r="R10" s="2373" t="s">
        <v>288</v>
      </c>
      <c r="S10" s="2380" t="s">
        <v>289</v>
      </c>
    </row>
    <row r="11" spans="1:19" ht="39" customHeight="1" thickBot="1">
      <c r="A11" s="2362"/>
      <c r="B11" s="2363"/>
      <c r="C11" s="2368" t="s">
        <v>290</v>
      </c>
      <c r="D11" s="2369"/>
      <c r="E11" s="2367"/>
      <c r="F11" s="2367"/>
      <c r="G11" s="2367"/>
      <c r="H11" s="2371"/>
      <c r="I11" s="144" t="s">
        <v>291</v>
      </c>
      <c r="J11" s="145" t="s">
        <v>292</v>
      </c>
      <c r="K11" s="146" t="s">
        <v>293</v>
      </c>
      <c r="L11" s="2371"/>
      <c r="M11" s="2362"/>
      <c r="N11" s="2382"/>
      <c r="O11" s="2376"/>
      <c r="P11" s="2378"/>
      <c r="Q11" s="2379"/>
      <c r="R11" s="2379"/>
      <c r="S11" s="2381"/>
    </row>
    <row r="12" spans="1:19" ht="15" customHeight="1">
      <c r="A12" s="2388"/>
      <c r="B12" s="2389"/>
      <c r="C12" s="2388"/>
      <c r="D12" s="2390"/>
      <c r="E12" s="148"/>
      <c r="F12" s="149"/>
      <c r="G12" s="148"/>
      <c r="H12" s="150"/>
      <c r="I12" s="151"/>
      <c r="J12" s="152"/>
      <c r="K12" s="153"/>
      <c r="L12" s="154"/>
      <c r="M12" s="2364"/>
      <c r="N12" s="2391"/>
      <c r="O12" s="155"/>
      <c r="P12" s="156"/>
      <c r="Q12" s="157"/>
      <c r="R12" s="157"/>
      <c r="S12" s="158"/>
    </row>
    <row r="13" spans="1:19" ht="15" customHeight="1">
      <c r="A13" s="2383"/>
      <c r="B13" s="2384"/>
      <c r="C13" s="2383"/>
      <c r="D13" s="2385"/>
      <c r="E13" s="148"/>
      <c r="F13" s="149"/>
      <c r="G13" s="148"/>
      <c r="H13" s="150"/>
      <c r="I13" s="151"/>
      <c r="J13" s="152"/>
      <c r="K13" s="153"/>
      <c r="L13" s="154"/>
      <c r="M13" s="2386"/>
      <c r="N13" s="2387"/>
      <c r="O13" s="162"/>
      <c r="P13" s="163"/>
      <c r="Q13" s="164"/>
      <c r="R13" s="164"/>
      <c r="S13" s="165"/>
    </row>
    <row r="14" spans="1:19" ht="15" customHeight="1">
      <c r="A14" s="2383"/>
      <c r="B14" s="2384"/>
      <c r="C14" s="2383"/>
      <c r="D14" s="2385"/>
      <c r="E14" s="148"/>
      <c r="F14" s="149"/>
      <c r="G14" s="148"/>
      <c r="H14" s="150"/>
      <c r="I14" s="151"/>
      <c r="J14" s="152"/>
      <c r="K14" s="153"/>
      <c r="L14" s="154"/>
      <c r="M14" s="2386"/>
      <c r="N14" s="2387"/>
      <c r="O14" s="162"/>
      <c r="P14" s="163"/>
      <c r="Q14" s="164"/>
      <c r="R14" s="164"/>
      <c r="S14" s="165"/>
    </row>
    <row r="15" spans="1:19" ht="15.75" customHeight="1">
      <c r="A15" s="2383"/>
      <c r="B15" s="2384"/>
      <c r="C15" s="2383"/>
      <c r="D15" s="2385"/>
      <c r="E15" s="166"/>
      <c r="F15" s="167"/>
      <c r="G15" s="166"/>
      <c r="H15" s="150"/>
      <c r="I15" s="159"/>
      <c r="J15" s="168"/>
      <c r="K15" s="161"/>
      <c r="L15" s="169"/>
      <c r="M15" s="2383"/>
      <c r="N15" s="2384"/>
      <c r="O15" s="162"/>
      <c r="P15" s="163"/>
      <c r="Q15" s="164"/>
      <c r="R15" s="164"/>
      <c r="S15" s="165"/>
    </row>
    <row r="16" spans="1:19" ht="15.75">
      <c r="A16" s="2383"/>
      <c r="B16" s="2384"/>
      <c r="C16" s="2383"/>
      <c r="D16" s="2385"/>
      <c r="E16" s="166"/>
      <c r="F16" s="167"/>
      <c r="G16" s="166"/>
      <c r="H16" s="150"/>
      <c r="I16" s="159"/>
      <c r="J16" s="168"/>
      <c r="K16" s="161"/>
      <c r="L16" s="169"/>
      <c r="M16" s="2383"/>
      <c r="N16" s="2384"/>
      <c r="O16" s="162"/>
      <c r="P16" s="163"/>
      <c r="Q16" s="164"/>
      <c r="R16" s="164"/>
      <c r="S16" s="165"/>
    </row>
    <row r="17" spans="1:19" ht="15.75">
      <c r="A17" s="2383"/>
      <c r="B17" s="2384"/>
      <c r="C17" s="2383"/>
      <c r="D17" s="2385"/>
      <c r="E17" s="166"/>
      <c r="F17" s="167"/>
      <c r="G17" s="166"/>
      <c r="H17" s="150"/>
      <c r="I17" s="159"/>
      <c r="J17" s="168"/>
      <c r="K17" s="161"/>
      <c r="L17" s="169"/>
      <c r="M17" s="2383"/>
      <c r="N17" s="2384"/>
      <c r="O17" s="162"/>
      <c r="P17" s="163"/>
      <c r="Q17" s="164"/>
      <c r="R17" s="164"/>
      <c r="S17" s="165"/>
    </row>
    <row r="18" spans="1:19" ht="16.5" thickBot="1">
      <c r="A18" s="2392" t="s">
        <v>76</v>
      </c>
      <c r="B18" s="2393"/>
      <c r="C18" s="2394"/>
      <c r="D18" s="2395"/>
      <c r="E18" s="170"/>
      <c r="F18" s="171"/>
      <c r="G18" s="170"/>
      <c r="H18" s="172">
        <f>SUM(H12:H17)</f>
        <v>0</v>
      </c>
      <c r="I18" s="144"/>
      <c r="J18" s="145"/>
      <c r="K18" s="146"/>
      <c r="L18" s="143"/>
      <c r="M18" s="2394"/>
      <c r="N18" s="2396"/>
      <c r="O18" s="174"/>
      <c r="P18" s="175"/>
      <c r="Q18" s="176"/>
      <c r="R18" s="176"/>
      <c r="S18" s="177"/>
    </row>
    <row r="19" spans="1:17" ht="16.5" customHeight="1" thickBot="1">
      <c r="A19" s="2357" t="s">
        <v>294</v>
      </c>
      <c r="B19" s="2357"/>
      <c r="C19" s="2382"/>
      <c r="D19" s="2382"/>
      <c r="E19" s="2357"/>
      <c r="F19" s="2357"/>
      <c r="G19" s="2357"/>
      <c r="H19" s="2357"/>
      <c r="I19" s="2357"/>
      <c r="J19" s="2357"/>
      <c r="K19" s="2357"/>
      <c r="L19" s="2357"/>
      <c r="M19" s="2382"/>
      <c r="N19" s="2382"/>
      <c r="O19" s="2382"/>
      <c r="P19" s="2382"/>
      <c r="Q19" s="2382"/>
    </row>
    <row r="20" spans="1:19" ht="30.75" customHeight="1" thickBot="1">
      <c r="A20" s="2356" t="s">
        <v>295</v>
      </c>
      <c r="B20" s="2357"/>
      <c r="C20" s="2357"/>
      <c r="D20" s="2357"/>
      <c r="E20" s="2357"/>
      <c r="F20" s="2358"/>
      <c r="G20" s="2356" t="s">
        <v>296</v>
      </c>
      <c r="H20" s="2357"/>
      <c r="I20" s="2357"/>
      <c r="J20" s="2357"/>
      <c r="K20" s="2357"/>
      <c r="L20" s="2358"/>
      <c r="M20" s="2356" t="s">
        <v>297</v>
      </c>
      <c r="N20" s="2357"/>
      <c r="O20" s="2357"/>
      <c r="P20" s="2357"/>
      <c r="Q20" s="2357"/>
      <c r="R20" s="2357"/>
      <c r="S20" s="2358"/>
    </row>
    <row r="21" spans="1:19" ht="30.75" customHeight="1">
      <c r="A21" s="2359" t="s">
        <v>298</v>
      </c>
      <c r="B21" s="141" t="s">
        <v>299</v>
      </c>
      <c r="C21" s="2397" t="s">
        <v>300</v>
      </c>
      <c r="D21" s="2399" t="s">
        <v>301</v>
      </c>
      <c r="E21" s="2397" t="s">
        <v>302</v>
      </c>
      <c r="F21" s="179" t="s">
        <v>303</v>
      </c>
      <c r="G21" s="2372" t="s">
        <v>304</v>
      </c>
      <c r="H21" s="142" t="s">
        <v>299</v>
      </c>
      <c r="I21" s="2399" t="s">
        <v>305</v>
      </c>
      <c r="J21" s="2399" t="s">
        <v>306</v>
      </c>
      <c r="K21" s="2399" t="s">
        <v>307</v>
      </c>
      <c r="L21" s="2401" t="s">
        <v>303</v>
      </c>
      <c r="M21" s="2372" t="s">
        <v>299</v>
      </c>
      <c r="N21" s="2403"/>
      <c r="O21" s="2359" t="s">
        <v>308</v>
      </c>
      <c r="P21" s="2361"/>
      <c r="Q21" s="2404" t="s">
        <v>309</v>
      </c>
      <c r="R21" s="2399" t="s">
        <v>310</v>
      </c>
      <c r="S21" s="2401" t="s">
        <v>303</v>
      </c>
    </row>
    <row r="22" spans="1:32" ht="50.25" customHeight="1" thickBot="1">
      <c r="A22" s="2362"/>
      <c r="B22" s="180" t="s">
        <v>311</v>
      </c>
      <c r="C22" s="2398"/>
      <c r="D22" s="2400"/>
      <c r="E22" s="2398"/>
      <c r="F22" s="181" t="s">
        <v>312</v>
      </c>
      <c r="G22" s="2392"/>
      <c r="H22" s="182" t="s">
        <v>313</v>
      </c>
      <c r="I22" s="2400"/>
      <c r="J22" s="2400"/>
      <c r="K22" s="2400"/>
      <c r="L22" s="2402"/>
      <c r="M22" s="2392"/>
      <c r="N22" s="2393"/>
      <c r="O22" s="2362"/>
      <c r="P22" s="2363"/>
      <c r="Q22" s="2405"/>
      <c r="R22" s="2400"/>
      <c r="S22" s="2402"/>
      <c r="T22" s="183"/>
      <c r="U22" s="184"/>
      <c r="V22" s="184"/>
      <c r="W22" s="184"/>
      <c r="X22" s="184"/>
      <c r="Y22" s="184"/>
      <c r="Z22" s="184"/>
      <c r="AA22" s="184"/>
      <c r="AB22" s="185"/>
      <c r="AC22" s="185"/>
      <c r="AD22" s="185"/>
      <c r="AE22" s="185"/>
      <c r="AF22" s="185"/>
    </row>
    <row r="23" spans="1:19" ht="15.75">
      <c r="A23" s="186"/>
      <c r="B23" s="187"/>
      <c r="C23" s="188"/>
      <c r="D23" s="189"/>
      <c r="E23" s="190"/>
      <c r="F23" s="147"/>
      <c r="G23" s="151"/>
      <c r="H23" s="152"/>
      <c r="I23" s="152"/>
      <c r="J23" s="152"/>
      <c r="K23" s="191"/>
      <c r="L23" s="192"/>
      <c r="M23" s="2406"/>
      <c r="N23" s="2407"/>
      <c r="O23" s="2408"/>
      <c r="P23" s="2409"/>
      <c r="Q23" s="193"/>
      <c r="R23" s="152"/>
      <c r="S23" s="153"/>
    </row>
    <row r="24" spans="1:19" ht="15.75">
      <c r="A24" s="194"/>
      <c r="B24" s="195"/>
      <c r="C24" s="196"/>
      <c r="D24" s="193"/>
      <c r="E24" s="152"/>
      <c r="F24" s="197"/>
      <c r="G24" s="159"/>
      <c r="H24" s="168"/>
      <c r="I24" s="168"/>
      <c r="J24" s="168"/>
      <c r="K24" s="198"/>
      <c r="L24" s="199"/>
      <c r="M24" s="2410"/>
      <c r="N24" s="2411"/>
      <c r="O24" s="2412"/>
      <c r="P24" s="2413"/>
      <c r="Q24" s="200"/>
      <c r="R24" s="168"/>
      <c r="S24" s="161"/>
    </row>
    <row r="25" spans="1:19" ht="15.75">
      <c r="A25" s="194"/>
      <c r="B25" s="195"/>
      <c r="C25" s="196"/>
      <c r="D25" s="193"/>
      <c r="E25" s="152"/>
      <c r="F25" s="197"/>
      <c r="G25" s="159"/>
      <c r="H25" s="168"/>
      <c r="I25" s="168"/>
      <c r="J25" s="168"/>
      <c r="K25" s="198"/>
      <c r="L25" s="199"/>
      <c r="M25" s="2410"/>
      <c r="N25" s="2411"/>
      <c r="O25" s="2412"/>
      <c r="P25" s="2413"/>
      <c r="Q25" s="200"/>
      <c r="R25" s="168"/>
      <c r="S25" s="161"/>
    </row>
    <row r="26" spans="1:19" ht="15.75">
      <c r="A26" s="194"/>
      <c r="B26" s="195"/>
      <c r="C26" s="196"/>
      <c r="D26" s="193"/>
      <c r="E26" s="152"/>
      <c r="F26" s="197"/>
      <c r="G26" s="159"/>
      <c r="H26" s="168"/>
      <c r="I26" s="168"/>
      <c r="J26" s="168"/>
      <c r="K26" s="198"/>
      <c r="L26" s="199"/>
      <c r="M26" s="2410"/>
      <c r="N26" s="2411"/>
      <c r="O26" s="2412"/>
      <c r="P26" s="2413"/>
      <c r="Q26" s="200"/>
      <c r="R26" s="168"/>
      <c r="S26" s="161"/>
    </row>
    <row r="27" spans="1:19" ht="15.75">
      <c r="A27" s="194"/>
      <c r="B27" s="195"/>
      <c r="C27" s="196"/>
      <c r="D27" s="193"/>
      <c r="E27" s="152"/>
      <c r="F27" s="197"/>
      <c r="G27" s="159"/>
      <c r="H27" s="168"/>
      <c r="I27" s="168"/>
      <c r="J27" s="168"/>
      <c r="K27" s="198"/>
      <c r="L27" s="199"/>
      <c r="M27" s="2410"/>
      <c r="N27" s="2411"/>
      <c r="O27" s="2412"/>
      <c r="P27" s="2413"/>
      <c r="Q27" s="200"/>
      <c r="R27" s="168"/>
      <c r="S27" s="161"/>
    </row>
    <row r="28" spans="1:19" ht="15.75">
      <c r="A28" s="194"/>
      <c r="B28" s="195"/>
      <c r="C28" s="196"/>
      <c r="D28" s="193"/>
      <c r="E28" s="152"/>
      <c r="F28" s="197"/>
      <c r="G28" s="159"/>
      <c r="H28" s="168"/>
      <c r="I28" s="168"/>
      <c r="J28" s="168"/>
      <c r="K28" s="198"/>
      <c r="L28" s="199"/>
      <c r="M28" s="2410"/>
      <c r="N28" s="2411"/>
      <c r="O28" s="2412"/>
      <c r="P28" s="2413"/>
      <c r="Q28" s="200"/>
      <c r="R28" s="168"/>
      <c r="S28" s="161"/>
    </row>
    <row r="29" spans="1:19" ht="15.75">
      <c r="A29" s="194"/>
      <c r="B29" s="195"/>
      <c r="C29" s="196"/>
      <c r="D29" s="193"/>
      <c r="E29" s="152"/>
      <c r="F29" s="197"/>
      <c r="G29" s="159"/>
      <c r="H29" s="168"/>
      <c r="I29" s="168"/>
      <c r="J29" s="168"/>
      <c r="K29" s="198"/>
      <c r="L29" s="199"/>
      <c r="M29" s="2410"/>
      <c r="N29" s="2411"/>
      <c r="O29" s="2412"/>
      <c r="P29" s="2413"/>
      <c r="Q29" s="200"/>
      <c r="R29" s="168"/>
      <c r="S29" s="161"/>
    </row>
    <row r="30" spans="1:19" ht="15.75">
      <c r="A30" s="194"/>
      <c r="B30" s="195"/>
      <c r="C30" s="196"/>
      <c r="D30" s="193"/>
      <c r="E30" s="152"/>
      <c r="F30" s="197"/>
      <c r="G30" s="159"/>
      <c r="H30" s="168"/>
      <c r="I30" s="168"/>
      <c r="J30" s="168"/>
      <c r="K30" s="198"/>
      <c r="L30" s="199"/>
      <c r="M30" s="2410"/>
      <c r="N30" s="2411"/>
      <c r="O30" s="2412"/>
      <c r="P30" s="2413"/>
      <c r="Q30" s="200"/>
      <c r="R30" s="168"/>
      <c r="S30" s="161"/>
    </row>
    <row r="31" spans="1:19" ht="15.75">
      <c r="A31" s="194"/>
      <c r="B31" s="195"/>
      <c r="C31" s="196"/>
      <c r="D31" s="193"/>
      <c r="E31" s="152"/>
      <c r="F31" s="197"/>
      <c r="G31" s="159"/>
      <c r="H31" s="168"/>
      <c r="I31" s="168"/>
      <c r="J31" s="168"/>
      <c r="K31" s="198"/>
      <c r="L31" s="199"/>
      <c r="M31" s="2410"/>
      <c r="N31" s="2411"/>
      <c r="O31" s="2412"/>
      <c r="P31" s="2413"/>
      <c r="Q31" s="200"/>
      <c r="R31" s="168"/>
      <c r="S31" s="161"/>
    </row>
    <row r="32" spans="1:19" ht="15.75">
      <c r="A32" s="194"/>
      <c r="B32" s="195"/>
      <c r="C32" s="196"/>
      <c r="D32" s="193"/>
      <c r="E32" s="152"/>
      <c r="F32" s="197"/>
      <c r="G32" s="159"/>
      <c r="H32" s="168"/>
      <c r="I32" s="168"/>
      <c r="J32" s="168"/>
      <c r="K32" s="198"/>
      <c r="L32" s="199"/>
      <c r="M32" s="2410"/>
      <c r="N32" s="2411"/>
      <c r="O32" s="2412"/>
      <c r="P32" s="2413"/>
      <c r="Q32" s="200"/>
      <c r="R32" s="168"/>
      <c r="S32" s="161"/>
    </row>
    <row r="33" spans="1:19" ht="15.75">
      <c r="A33" s="201"/>
      <c r="B33" s="202"/>
      <c r="C33" s="203"/>
      <c r="D33" s="200"/>
      <c r="E33" s="168"/>
      <c r="F33" s="160"/>
      <c r="G33" s="159"/>
      <c r="H33" s="168"/>
      <c r="I33" s="168"/>
      <c r="J33" s="168"/>
      <c r="K33" s="198"/>
      <c r="L33" s="199"/>
      <c r="M33" s="2410"/>
      <c r="N33" s="2411"/>
      <c r="O33" s="2412"/>
      <c r="P33" s="2413"/>
      <c r="Q33" s="200"/>
      <c r="R33" s="168"/>
      <c r="S33" s="161"/>
    </row>
    <row r="34" spans="1:19" ht="15.75">
      <c r="A34" s="201"/>
      <c r="B34" s="202"/>
      <c r="C34" s="203"/>
      <c r="D34" s="200"/>
      <c r="E34" s="204"/>
      <c r="F34" s="160"/>
      <c r="G34" s="159"/>
      <c r="H34" s="168"/>
      <c r="I34" s="168"/>
      <c r="J34" s="168"/>
      <c r="K34" s="198"/>
      <c r="L34" s="199"/>
      <c r="M34" s="2410"/>
      <c r="N34" s="2411"/>
      <c r="O34" s="2412"/>
      <c r="P34" s="2413"/>
      <c r="Q34" s="200"/>
      <c r="R34" s="168"/>
      <c r="S34" s="161"/>
    </row>
    <row r="35" spans="1:19" ht="15.75">
      <c r="A35" s="201"/>
      <c r="B35" s="202"/>
      <c r="C35" s="203"/>
      <c r="D35" s="200"/>
      <c r="E35" s="168"/>
      <c r="F35" s="160"/>
      <c r="G35" s="159"/>
      <c r="H35" s="168"/>
      <c r="I35" s="168"/>
      <c r="J35" s="168"/>
      <c r="K35" s="198"/>
      <c r="L35" s="199"/>
      <c r="M35" s="2410"/>
      <c r="N35" s="2411"/>
      <c r="O35" s="2412"/>
      <c r="P35" s="2413"/>
      <c r="Q35" s="200"/>
      <c r="R35" s="168"/>
      <c r="S35" s="161"/>
    </row>
    <row r="36" spans="1:19" ht="15.75">
      <c r="A36" s="201"/>
      <c r="B36" s="202"/>
      <c r="C36" s="203"/>
      <c r="D36" s="200"/>
      <c r="E36" s="168"/>
      <c r="F36" s="160"/>
      <c r="G36" s="159"/>
      <c r="H36" s="168"/>
      <c r="I36" s="168"/>
      <c r="J36" s="168"/>
      <c r="K36" s="198"/>
      <c r="L36" s="199"/>
      <c r="M36" s="2410"/>
      <c r="N36" s="2411"/>
      <c r="O36" s="2412"/>
      <c r="P36" s="2413"/>
      <c r="Q36" s="200"/>
      <c r="R36" s="168"/>
      <c r="S36" s="161"/>
    </row>
    <row r="37" spans="1:19" ht="15.75">
      <c r="A37" s="201"/>
      <c r="B37" s="202"/>
      <c r="C37" s="203"/>
      <c r="D37" s="200"/>
      <c r="E37" s="168"/>
      <c r="F37" s="160"/>
      <c r="G37" s="159"/>
      <c r="H37" s="168"/>
      <c r="I37" s="168"/>
      <c r="J37" s="168"/>
      <c r="K37" s="198"/>
      <c r="L37" s="199"/>
      <c r="M37" s="2410"/>
      <c r="N37" s="2411"/>
      <c r="O37" s="2412"/>
      <c r="P37" s="2413"/>
      <c r="Q37" s="200"/>
      <c r="R37" s="168"/>
      <c r="S37" s="161"/>
    </row>
    <row r="38" spans="1:19" ht="16.5" thickBot="1">
      <c r="A38" s="205"/>
      <c r="B38" s="206"/>
      <c r="C38" s="207"/>
      <c r="D38" s="208"/>
      <c r="E38" s="145"/>
      <c r="F38" s="173"/>
      <c r="G38" s="144"/>
      <c r="H38" s="145"/>
      <c r="I38" s="145"/>
      <c r="J38" s="145"/>
      <c r="K38" s="209"/>
      <c r="L38" s="210"/>
      <c r="M38" s="2414"/>
      <c r="N38" s="2415"/>
      <c r="O38" s="2416"/>
      <c r="P38" s="2417"/>
      <c r="Q38" s="208"/>
      <c r="R38" s="145"/>
      <c r="S38" s="146"/>
    </row>
    <row r="39" spans="1:19" ht="16.5" thickBot="1">
      <c r="A39" s="211"/>
      <c r="B39" s="2418"/>
      <c r="C39" s="2418"/>
      <c r="D39" s="2418"/>
      <c r="E39" s="2418"/>
      <c r="F39" s="2418"/>
      <c r="G39" s="2418"/>
      <c r="H39" s="2418"/>
      <c r="I39" s="2418"/>
      <c r="J39" s="2418"/>
      <c r="K39" s="2418"/>
      <c r="L39" s="2418"/>
      <c r="M39" s="2418"/>
      <c r="N39" s="2418"/>
      <c r="O39" s="2418"/>
      <c r="P39" s="2418"/>
      <c r="Q39" s="2418"/>
      <c r="R39" s="212"/>
      <c r="S39" s="211"/>
    </row>
    <row r="40" spans="1:19" ht="18" customHeight="1" thickBot="1">
      <c r="A40" s="2356" t="s">
        <v>314</v>
      </c>
      <c r="B40" s="2357"/>
      <c r="C40" s="2357"/>
      <c r="D40" s="2357"/>
      <c r="E40" s="2357"/>
      <c r="F40" s="2357"/>
      <c r="G40" s="2358"/>
      <c r="H40" s="2356" t="s">
        <v>315</v>
      </c>
      <c r="I40" s="2357"/>
      <c r="J40" s="2357"/>
      <c r="K40" s="2357"/>
      <c r="L40" s="2357"/>
      <c r="M40" s="2357"/>
      <c r="N40" s="2357"/>
      <c r="O40" s="2357"/>
      <c r="P40" s="2357"/>
      <c r="Q40" s="2357"/>
      <c r="R40" s="2357"/>
      <c r="S40" s="2358"/>
    </row>
    <row r="41" spans="1:27" s="139" customFormat="1" ht="19.5" customHeight="1">
      <c r="A41" s="213" t="s">
        <v>316</v>
      </c>
      <c r="B41" s="190" t="s">
        <v>317</v>
      </c>
      <c r="C41" s="190" t="s">
        <v>318</v>
      </c>
      <c r="D41" s="2389" t="s">
        <v>319</v>
      </c>
      <c r="E41" s="2419"/>
      <c r="F41" s="2389" t="s">
        <v>320</v>
      </c>
      <c r="G41" s="2420"/>
      <c r="H41" s="2421" t="s">
        <v>321</v>
      </c>
      <c r="I41" s="2422"/>
      <c r="J41" s="2423" t="s">
        <v>322</v>
      </c>
      <c r="K41" s="2422"/>
      <c r="L41" s="2423" t="s">
        <v>323</v>
      </c>
      <c r="M41" s="2422"/>
      <c r="N41" s="2423" t="s">
        <v>324</v>
      </c>
      <c r="O41" s="2422"/>
      <c r="P41" s="2423" t="s">
        <v>325</v>
      </c>
      <c r="Q41" s="2422"/>
      <c r="R41" s="2424" t="s">
        <v>326</v>
      </c>
      <c r="S41" s="2425"/>
      <c r="U41" s="214"/>
      <c r="V41" s="214"/>
      <c r="W41" s="214"/>
      <c r="X41" s="214"/>
      <c r="Y41" s="214"/>
      <c r="Z41" s="214"/>
      <c r="AA41" s="214"/>
    </row>
    <row r="42" spans="1:19" ht="15.75">
      <c r="A42" s="215" t="s">
        <v>327</v>
      </c>
      <c r="B42" s="216"/>
      <c r="C42" s="168"/>
      <c r="D42" s="2384"/>
      <c r="E42" s="2426"/>
      <c r="F42" s="2427"/>
      <c r="G42" s="2428"/>
      <c r="H42" s="2429"/>
      <c r="I42" s="2430"/>
      <c r="J42" s="2430"/>
      <c r="K42" s="2430"/>
      <c r="L42" s="2430"/>
      <c r="M42" s="2430"/>
      <c r="N42" s="2430"/>
      <c r="O42" s="2430"/>
      <c r="P42" s="2430"/>
      <c r="Q42" s="2430"/>
      <c r="R42" s="2430"/>
      <c r="S42" s="2433"/>
    </row>
    <row r="43" spans="1:19" ht="25.5" customHeight="1" thickBot="1">
      <c r="A43" s="217" t="s">
        <v>328</v>
      </c>
      <c r="B43" s="218"/>
      <c r="C43" s="145"/>
      <c r="D43" s="2396"/>
      <c r="E43" s="2435"/>
      <c r="F43" s="2436"/>
      <c r="G43" s="2437"/>
      <c r="H43" s="2431"/>
      <c r="I43" s="2432"/>
      <c r="J43" s="2432"/>
      <c r="K43" s="2432"/>
      <c r="L43" s="2432"/>
      <c r="M43" s="2432"/>
      <c r="N43" s="2432"/>
      <c r="O43" s="2432"/>
      <c r="P43" s="2432"/>
      <c r="Q43" s="2432"/>
      <c r="R43" s="2432"/>
      <c r="S43" s="2434"/>
    </row>
    <row r="44" spans="2:27" s="219" customFormat="1" ht="47.25" customHeight="1">
      <c r="B44" s="220" t="s">
        <v>329</v>
      </c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139"/>
      <c r="S44" s="139"/>
      <c r="U44" s="222"/>
      <c r="V44" s="222"/>
      <c r="W44" s="222"/>
      <c r="X44" s="222"/>
      <c r="Y44" s="222"/>
      <c r="Z44" s="222"/>
      <c r="AA44" s="222"/>
    </row>
    <row r="45" spans="2:27" s="219" customFormat="1" ht="12.75" customHeight="1">
      <c r="B45" s="223" t="s">
        <v>179</v>
      </c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5"/>
      <c r="S45" s="225"/>
      <c r="U45" s="222"/>
      <c r="V45" s="222"/>
      <c r="W45" s="222"/>
      <c r="X45" s="222"/>
      <c r="Y45" s="222"/>
      <c r="Z45" s="222"/>
      <c r="AA45" s="222"/>
    </row>
    <row r="46" spans="2:27" s="219" customFormat="1" ht="15" customHeight="1">
      <c r="B46" s="220" t="s">
        <v>330</v>
      </c>
      <c r="C46" s="221"/>
      <c r="D46" s="221"/>
      <c r="E46" s="221"/>
      <c r="F46" s="221"/>
      <c r="G46" s="221"/>
      <c r="H46" s="221"/>
      <c r="I46" s="220" t="s">
        <v>331</v>
      </c>
      <c r="J46" s="221"/>
      <c r="K46" s="221"/>
      <c r="L46" s="221"/>
      <c r="M46" s="221"/>
      <c r="N46" s="221"/>
      <c r="O46" s="221"/>
      <c r="P46" s="221"/>
      <c r="Q46" s="221"/>
      <c r="R46" s="139"/>
      <c r="S46" s="139"/>
      <c r="U46" s="222"/>
      <c r="V46" s="222"/>
      <c r="W46" s="222"/>
      <c r="X46" s="222"/>
      <c r="Y46" s="222"/>
      <c r="Z46" s="222"/>
      <c r="AA46" s="222"/>
    </row>
    <row r="47" spans="2:19" ht="15.75"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</row>
    <row r="48" spans="2:19" ht="15.75">
      <c r="B48" s="211"/>
      <c r="C48" s="211"/>
      <c r="D48" s="211"/>
      <c r="E48" s="2438"/>
      <c r="F48" s="2438"/>
      <c r="G48" s="211"/>
      <c r="H48" s="2438"/>
      <c r="I48" s="2438"/>
      <c r="J48" s="2438"/>
      <c r="K48" s="2438"/>
      <c r="L48" s="2438"/>
      <c r="M48" s="2438"/>
      <c r="N48" s="2438"/>
      <c r="O48" s="2438"/>
      <c r="P48" s="211"/>
      <c r="Q48" s="211"/>
      <c r="R48" s="211"/>
      <c r="S48" s="211"/>
    </row>
    <row r="49" spans="2:19" ht="15.75">
      <c r="B49" s="211"/>
      <c r="C49" s="211"/>
      <c r="D49" s="211"/>
      <c r="E49" s="211"/>
      <c r="F49" s="211"/>
      <c r="G49" s="211"/>
      <c r="H49" s="211"/>
      <c r="I49" s="211"/>
      <c r="J49" s="2438"/>
      <c r="K49" s="2438"/>
      <c r="L49" s="211"/>
      <c r="M49" s="211"/>
      <c r="N49" s="211"/>
      <c r="O49" s="211"/>
      <c r="P49" s="211"/>
      <c r="Q49" s="211"/>
      <c r="R49" s="211"/>
      <c r="S49" s="211"/>
    </row>
    <row r="50" spans="2:19" ht="15.75"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</row>
    <row r="51" spans="2:19" ht="15.75"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</row>
    <row r="52" spans="2:19" ht="15.75"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</row>
    <row r="53" spans="2:19" ht="15.75"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</row>
    <row r="54" spans="2:19" ht="15.75"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</row>
    <row r="55" spans="2:19" ht="15.75"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</row>
    <row r="56" spans="2:19" ht="15.75"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</row>
    <row r="57" spans="2:19" ht="15.75"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</row>
    <row r="58" spans="2:19" ht="15.75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</row>
    <row r="59" spans="2:19" ht="15.75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</row>
    <row r="60" spans="2:19" ht="15.75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</row>
    <row r="61" spans="2:19" ht="15.75"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</row>
    <row r="62" spans="2:19" ht="15.75"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</row>
    <row r="63" spans="2:19" ht="15.75"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</row>
    <row r="64" spans="2:19" ht="15.75"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</row>
    <row r="65" spans="2:19" ht="15.75"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</row>
    <row r="66" spans="2:19" ht="15.75"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</row>
    <row r="67" spans="2:19" ht="15.75"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</row>
    <row r="68" spans="2:19" ht="15.75"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</row>
    <row r="69" spans="2:19" ht="15.75"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</row>
    <row r="70" spans="2:19" ht="15.75"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</row>
    <row r="71" spans="2:19" ht="15.75"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</row>
    <row r="72" spans="2:19" ht="15.75">
      <c r="B72" s="211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</row>
    <row r="73" spans="2:19" ht="15.75">
      <c r="B73" s="211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</row>
    <row r="74" spans="2:19" ht="15.75"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</row>
    <row r="75" spans="2:19" ht="15.75"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</row>
    <row r="76" spans="2:19" ht="15.75"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</row>
    <row r="77" spans="2:19" ht="15.75"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</row>
    <row r="78" spans="2:19" ht="15.75"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</row>
    <row r="79" spans="2:19" ht="15.75"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</row>
    <row r="80" spans="2:19" ht="15.75"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</row>
    <row r="81" spans="2:19" ht="15.75"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</row>
    <row r="82" spans="2:19" ht="15.75"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</row>
    <row r="83" spans="2:19" ht="15.75"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</row>
    <row r="84" spans="2:19" ht="15.75"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</row>
    <row r="85" spans="2:19" ht="15.75"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</row>
    <row r="86" spans="2:19" ht="15.75"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</row>
    <row r="87" spans="2:19" ht="15.75"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</row>
    <row r="88" spans="2:19" ht="15.75"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</row>
    <row r="89" spans="2:19" ht="15.75">
      <c r="B89" s="211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</row>
    <row r="90" spans="2:19" ht="15.75"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</row>
    <row r="91" spans="2:19" ht="15.75"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</row>
    <row r="92" spans="2:19" ht="15.75"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</row>
    <row r="93" spans="2:19" ht="15.75">
      <c r="B93" s="211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</row>
    <row r="94" spans="2:19" ht="15.75"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</row>
    <row r="95" spans="2:19" ht="15.75"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</row>
    <row r="96" spans="2:19" ht="15.75"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</row>
    <row r="97" spans="2:19" ht="15.75"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</row>
    <row r="98" spans="2:19" ht="15.75"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</row>
    <row r="99" spans="2:19" ht="15.75">
      <c r="B99" s="211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</row>
    <row r="100" spans="2:19" ht="15.75"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</row>
    <row r="101" spans="2:19" ht="15.75"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</row>
    <row r="102" spans="2:19" ht="15.75">
      <c r="B102" s="211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</row>
    <row r="103" spans="2:19" ht="15.75"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</row>
    <row r="104" spans="2:19" ht="15.75"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</row>
    <row r="105" spans="2:19" ht="15.75">
      <c r="B105" s="211"/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</row>
    <row r="106" spans="2:19" ht="15.75"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</row>
    <row r="107" spans="2:19" ht="15.75"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</row>
    <row r="108" spans="2:19" ht="15.75"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</row>
    <row r="109" spans="2:19" ht="15.75"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</row>
    <row r="110" spans="2:19" ht="15.75"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</row>
    <row r="111" spans="2:19" ht="15.75">
      <c r="B111" s="211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</row>
    <row r="112" spans="2:19" ht="15.75">
      <c r="B112" s="211"/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</row>
    <row r="113" spans="2:19" ht="15.75">
      <c r="B113" s="211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</row>
    <row r="114" spans="2:19" ht="15.75"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</row>
    <row r="115" spans="2:19" ht="15.75"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</row>
    <row r="116" spans="2:19" ht="15.75">
      <c r="B116" s="211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</row>
    <row r="117" spans="2:19" ht="15.75"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</row>
    <row r="118" spans="2:19" ht="15.75"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</row>
    <row r="119" spans="2:19" ht="15.75">
      <c r="B119" s="211"/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</row>
    <row r="120" spans="2:19" ht="15.75"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</row>
    <row r="121" spans="2:19" ht="15.75"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</row>
    <row r="122" spans="2:19" ht="15.75"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</row>
    <row r="123" spans="2:19" ht="15.75"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</row>
    <row r="124" spans="2:19" ht="15.75">
      <c r="B124" s="211"/>
      <c r="C124" s="211"/>
      <c r="D124" s="211"/>
      <c r="E124" s="211"/>
      <c r="F124" s="211"/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</row>
    <row r="125" spans="2:19" ht="15.75"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</row>
    <row r="126" spans="2:19" ht="15.75">
      <c r="B126" s="211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</row>
    <row r="127" spans="2:19" ht="15.75">
      <c r="B127" s="211"/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</row>
    <row r="128" spans="2:19" ht="15.75">
      <c r="B128" s="211"/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</row>
    <row r="129" spans="2:19" ht="15.75">
      <c r="B129" s="211"/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</row>
    <row r="130" spans="2:19" ht="15.75"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</row>
    <row r="131" spans="2:19" ht="15.75">
      <c r="B131" s="211"/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</row>
    <row r="132" spans="2:19" ht="15.75"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</row>
    <row r="133" spans="2:19" ht="15.75">
      <c r="B133" s="211"/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</row>
    <row r="134" spans="2:19" ht="15.75">
      <c r="B134" s="211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</row>
    <row r="135" spans="2:19" ht="15.75">
      <c r="B135" s="211"/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</row>
    <row r="136" spans="2:19" ht="15.75"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</row>
    <row r="137" spans="2:19" ht="15.75"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</row>
    <row r="138" spans="2:19" ht="15.75">
      <c r="B138" s="211"/>
      <c r="C138" s="211"/>
      <c r="D138" s="211"/>
      <c r="E138" s="211"/>
      <c r="F138" s="211"/>
      <c r="G138" s="211"/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</row>
    <row r="139" spans="2:19" ht="15.75">
      <c r="B139" s="211"/>
      <c r="C139" s="211"/>
      <c r="D139" s="211"/>
      <c r="E139" s="211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</row>
    <row r="140" spans="2:19" ht="15.75">
      <c r="B140" s="211"/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</row>
    <row r="141" spans="2:19" ht="15.75">
      <c r="B141" s="211"/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211"/>
      <c r="R141" s="211"/>
      <c r="S141" s="211"/>
    </row>
    <row r="142" spans="2:19" ht="15.75">
      <c r="B142" s="211"/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</row>
    <row r="143" spans="2:19" ht="15.75">
      <c r="B143" s="211"/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</row>
    <row r="144" spans="2:19" ht="15.75">
      <c r="B144" s="211"/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</row>
    <row r="145" spans="2:19" ht="15.75"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</row>
    <row r="146" spans="2:19" ht="15.75">
      <c r="B146" s="211"/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</row>
    <row r="147" spans="2:19" ht="15.75"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</row>
    <row r="148" spans="2:19" ht="15.75">
      <c r="B148" s="211"/>
      <c r="C148" s="211"/>
      <c r="D148" s="211"/>
      <c r="E148" s="211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</row>
    <row r="149" spans="2:19" ht="15.75">
      <c r="B149" s="211"/>
      <c r="C149" s="211"/>
      <c r="D149" s="211"/>
      <c r="E149" s="211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</row>
    <row r="150" spans="2:19" ht="15.75"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</row>
    <row r="151" spans="2:19" ht="15.75"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</row>
    <row r="152" spans="2:19" ht="15.75"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</row>
    <row r="153" spans="2:19" ht="15.75"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</row>
    <row r="154" spans="2:19" ht="15.75"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</row>
    <row r="155" spans="2:19" ht="15.75"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</row>
    <row r="156" spans="2:19" ht="15.75"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</row>
    <row r="157" spans="2:19" ht="15.75"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</row>
    <row r="158" spans="2:19" ht="15.75">
      <c r="B158" s="211"/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</row>
    <row r="159" spans="2:19" ht="15.75">
      <c r="B159" s="211"/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</row>
    <row r="160" spans="2:19" ht="15.75"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</row>
    <row r="161" spans="2:19" ht="15.75"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</row>
    <row r="162" spans="2:19" ht="15.75"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</row>
    <row r="163" spans="2:19" ht="15.75"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</row>
    <row r="164" spans="2:19" ht="15.75">
      <c r="B164" s="211"/>
      <c r="C164" s="211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</row>
    <row r="165" spans="2:19" ht="15.75">
      <c r="B165" s="211"/>
      <c r="C165" s="211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</row>
    <row r="166" spans="2:19" ht="15.75">
      <c r="B166" s="211"/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</row>
    <row r="167" spans="2:19" ht="15.75">
      <c r="B167" s="211"/>
      <c r="C167" s="211"/>
      <c r="D167" s="211"/>
      <c r="E167" s="211"/>
      <c r="F167" s="211"/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</row>
    <row r="168" spans="2:19" ht="15.75">
      <c r="B168" s="211"/>
      <c r="C168" s="211"/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</row>
    <row r="169" spans="2:19" ht="15.75">
      <c r="B169" s="211"/>
      <c r="C169" s="211"/>
      <c r="D169" s="211"/>
      <c r="E169" s="211"/>
      <c r="F169" s="211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</row>
    <row r="170" spans="2:19" ht="15.75">
      <c r="B170" s="211"/>
      <c r="C170" s="211"/>
      <c r="D170" s="211"/>
      <c r="E170" s="211"/>
      <c r="F170" s="211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</row>
    <row r="171" spans="2:19" ht="15.75">
      <c r="B171" s="211"/>
      <c r="C171" s="211"/>
      <c r="D171" s="211"/>
      <c r="E171" s="211"/>
      <c r="F171" s="211"/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</row>
    <row r="172" spans="2:19" ht="15.75">
      <c r="B172" s="211"/>
      <c r="C172" s="211"/>
      <c r="D172" s="211"/>
      <c r="E172" s="211"/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</row>
    <row r="173" spans="2:19" ht="15.75">
      <c r="B173" s="211"/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</row>
    <row r="174" spans="2:19" ht="15.75">
      <c r="B174" s="211"/>
      <c r="C174" s="211"/>
      <c r="D174" s="211"/>
      <c r="E174" s="211"/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</row>
    <row r="175" spans="2:19" ht="15.75">
      <c r="B175" s="211"/>
      <c r="C175" s="211"/>
      <c r="D175" s="211"/>
      <c r="E175" s="211"/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</row>
    <row r="176" spans="2:19" ht="15.75"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  <c r="Q176" s="211"/>
      <c r="R176" s="211"/>
      <c r="S176" s="211"/>
    </row>
    <row r="177" spans="2:19" ht="15.75"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  <c r="N177" s="211"/>
      <c r="O177" s="211"/>
      <c r="P177" s="211"/>
      <c r="Q177" s="211"/>
      <c r="R177" s="211"/>
      <c r="S177" s="211"/>
    </row>
    <row r="178" spans="2:19" ht="15.75">
      <c r="B178" s="211"/>
      <c r="C178" s="211"/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</row>
    <row r="179" spans="2:19" ht="15.75">
      <c r="B179" s="211"/>
      <c r="C179" s="211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</row>
    <row r="180" spans="2:19" ht="15.75">
      <c r="B180" s="211"/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211"/>
      <c r="R180" s="211"/>
      <c r="S180" s="211"/>
    </row>
    <row r="181" spans="2:19" ht="15.75">
      <c r="B181" s="211"/>
      <c r="C181" s="211"/>
      <c r="D181" s="211"/>
      <c r="E181" s="211"/>
      <c r="F181" s="211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  <c r="Q181" s="211"/>
      <c r="R181" s="211"/>
      <c r="S181" s="211"/>
    </row>
    <row r="182" spans="2:19" ht="15.75">
      <c r="B182" s="211"/>
      <c r="C182" s="211"/>
      <c r="D182" s="211"/>
      <c r="E182" s="211"/>
      <c r="F182" s="211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</row>
    <row r="183" spans="2:19" ht="15.75">
      <c r="B183" s="211"/>
      <c r="C183" s="211"/>
      <c r="D183" s="211"/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</row>
    <row r="184" spans="2:19" ht="15.75">
      <c r="B184" s="211"/>
      <c r="C184" s="211"/>
      <c r="D184" s="211"/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  <c r="Q184" s="211"/>
      <c r="R184" s="211"/>
      <c r="S184" s="211"/>
    </row>
    <row r="185" spans="2:19" ht="15.75">
      <c r="B185" s="211"/>
      <c r="C185" s="211"/>
      <c r="D185" s="211"/>
      <c r="E185" s="211"/>
      <c r="F185" s="211"/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11"/>
      <c r="R185" s="211"/>
      <c r="S185" s="211"/>
    </row>
    <row r="186" spans="2:19" ht="15.75">
      <c r="B186" s="211"/>
      <c r="C186" s="211"/>
      <c r="D186" s="211"/>
      <c r="E186" s="211"/>
      <c r="F186" s="211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11"/>
      <c r="R186" s="211"/>
      <c r="S186" s="211"/>
    </row>
    <row r="187" spans="2:19" ht="15.75">
      <c r="B187" s="211"/>
      <c r="C187" s="211"/>
      <c r="D187" s="211"/>
      <c r="E187" s="211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</row>
    <row r="188" spans="2:19" ht="15.75">
      <c r="B188" s="211"/>
      <c r="C188" s="211"/>
      <c r="D188" s="211"/>
      <c r="E188" s="211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</row>
    <row r="189" spans="2:19" ht="15.75">
      <c r="B189" s="211"/>
      <c r="C189" s="211"/>
      <c r="D189" s="211"/>
      <c r="E189" s="211"/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11"/>
      <c r="R189" s="211"/>
      <c r="S189" s="211"/>
    </row>
    <row r="190" spans="2:19" ht="15.75">
      <c r="B190" s="211"/>
      <c r="C190" s="211"/>
      <c r="D190" s="211"/>
      <c r="E190" s="211"/>
      <c r="F190" s="211"/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  <c r="Q190" s="211"/>
      <c r="R190" s="211"/>
      <c r="S190" s="211"/>
    </row>
    <row r="191" spans="2:19" ht="15.75">
      <c r="B191" s="211"/>
      <c r="C191" s="211"/>
      <c r="D191" s="211"/>
      <c r="E191" s="211"/>
      <c r="F191" s="211"/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/>
    </row>
    <row r="192" spans="2:19" ht="15.75">
      <c r="B192" s="211"/>
      <c r="C192" s="211"/>
      <c r="D192" s="211"/>
      <c r="E192" s="211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</row>
    <row r="193" spans="2:19" ht="15.75">
      <c r="B193" s="211"/>
      <c r="C193" s="211"/>
      <c r="D193" s="211"/>
      <c r="E193" s="211"/>
      <c r="F193" s="211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</row>
    <row r="194" spans="2:19" ht="15.75">
      <c r="B194" s="211"/>
      <c r="C194" s="211"/>
      <c r="D194" s="211"/>
      <c r="E194" s="211"/>
      <c r="F194" s="211"/>
      <c r="G194" s="211"/>
      <c r="H194" s="211"/>
      <c r="I194" s="211"/>
      <c r="J194" s="211"/>
      <c r="K194" s="211"/>
      <c r="L194" s="211"/>
      <c r="M194" s="211"/>
      <c r="N194" s="211"/>
      <c r="O194" s="211"/>
      <c r="P194" s="211"/>
      <c r="Q194" s="211"/>
      <c r="R194" s="211"/>
      <c r="S194" s="211"/>
    </row>
    <row r="195" spans="2:19" ht="15.75">
      <c r="B195" s="211"/>
      <c r="C195" s="211"/>
      <c r="D195" s="211"/>
      <c r="E195" s="211"/>
      <c r="F195" s="211"/>
      <c r="G195" s="211"/>
      <c r="H195" s="211"/>
      <c r="I195" s="211"/>
      <c r="J195" s="211"/>
      <c r="K195" s="211"/>
      <c r="L195" s="211"/>
      <c r="M195" s="211"/>
      <c r="N195" s="211"/>
      <c r="O195" s="211"/>
      <c r="P195" s="211"/>
      <c r="Q195" s="211"/>
      <c r="R195" s="211"/>
      <c r="S195" s="211"/>
    </row>
    <row r="196" spans="2:19" ht="15.75">
      <c r="B196" s="211"/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  <c r="N196" s="211"/>
      <c r="O196" s="211"/>
      <c r="P196" s="211"/>
      <c r="Q196" s="211"/>
      <c r="R196" s="211"/>
      <c r="S196" s="211"/>
    </row>
    <row r="197" spans="2:19" ht="15.75"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11"/>
      <c r="R197" s="211"/>
      <c r="S197" s="211"/>
    </row>
    <row r="198" spans="2:19" ht="15.75">
      <c r="B198" s="211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</row>
    <row r="199" spans="2:19" ht="15.75"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</row>
    <row r="200" spans="2:19" ht="15.75">
      <c r="B200" s="211"/>
      <c r="C200" s="211"/>
      <c r="D200" s="211"/>
      <c r="E200" s="211"/>
      <c r="F200" s="211"/>
      <c r="G200" s="211"/>
      <c r="H200" s="211"/>
      <c r="I200" s="211"/>
      <c r="J200" s="211"/>
      <c r="K200" s="211"/>
      <c r="L200" s="211"/>
      <c r="M200" s="211"/>
      <c r="N200" s="211"/>
      <c r="O200" s="211"/>
      <c r="P200" s="211"/>
      <c r="Q200" s="211"/>
      <c r="R200" s="211"/>
      <c r="S200" s="211"/>
    </row>
    <row r="201" spans="2:19" ht="15.75">
      <c r="B201" s="211"/>
      <c r="C201" s="211"/>
      <c r="D201" s="211"/>
      <c r="E201" s="211"/>
      <c r="F201" s="211"/>
      <c r="G201" s="211"/>
      <c r="H201" s="211"/>
      <c r="I201" s="211"/>
      <c r="J201" s="211"/>
      <c r="K201" s="211"/>
      <c r="L201" s="211"/>
      <c r="M201" s="211"/>
      <c r="N201" s="211"/>
      <c r="O201" s="211"/>
      <c r="P201" s="211"/>
      <c r="Q201" s="211"/>
      <c r="R201" s="211"/>
      <c r="S201" s="211"/>
    </row>
    <row r="202" spans="2:19" ht="15.75">
      <c r="B202" s="211"/>
      <c r="C202" s="211"/>
      <c r="D202" s="211"/>
      <c r="E202" s="211"/>
      <c r="F202" s="211"/>
      <c r="G202" s="211"/>
      <c r="H202" s="211"/>
      <c r="I202" s="211"/>
      <c r="J202" s="211"/>
      <c r="K202" s="211"/>
      <c r="L202" s="211"/>
      <c r="M202" s="211"/>
      <c r="N202" s="211"/>
      <c r="O202" s="211"/>
      <c r="P202" s="211"/>
      <c r="Q202" s="211"/>
      <c r="R202" s="211"/>
      <c r="S202" s="211"/>
    </row>
    <row r="203" spans="2:19" ht="15.75">
      <c r="B203" s="211"/>
      <c r="C203" s="211"/>
      <c r="D203" s="211"/>
      <c r="E203" s="211"/>
      <c r="F203" s="211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</row>
    <row r="204" spans="2:19" ht="15.75">
      <c r="B204" s="211"/>
      <c r="C204" s="211"/>
      <c r="D204" s="211"/>
      <c r="E204" s="211"/>
      <c r="F204" s="211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  <c r="Q204" s="211"/>
      <c r="R204" s="211"/>
      <c r="S204" s="211"/>
    </row>
    <row r="205" spans="2:19" ht="15.75">
      <c r="B205" s="211"/>
      <c r="C205" s="211"/>
      <c r="D205" s="211"/>
      <c r="E205" s="211"/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1"/>
      <c r="R205" s="211"/>
      <c r="S205" s="211"/>
    </row>
    <row r="206" spans="2:19" ht="15.75">
      <c r="B206" s="211"/>
      <c r="C206" s="211"/>
      <c r="D206" s="211"/>
      <c r="E206" s="211"/>
      <c r="F206" s="211"/>
      <c r="G206" s="211"/>
      <c r="H206" s="211"/>
      <c r="I206" s="211"/>
      <c r="J206" s="211"/>
      <c r="K206" s="211"/>
      <c r="L206" s="211"/>
      <c r="M206" s="211"/>
      <c r="N206" s="211"/>
      <c r="O206" s="211"/>
      <c r="P206" s="211"/>
      <c r="Q206" s="211"/>
      <c r="R206" s="211"/>
      <c r="S206" s="211"/>
    </row>
    <row r="207" spans="2:19" ht="15.75">
      <c r="B207" s="211"/>
      <c r="C207" s="211"/>
      <c r="D207" s="211"/>
      <c r="E207" s="211"/>
      <c r="F207" s="211"/>
      <c r="G207" s="211"/>
      <c r="H207" s="211"/>
      <c r="I207" s="211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</row>
    <row r="208" spans="2:19" ht="15.75">
      <c r="B208" s="211"/>
      <c r="C208" s="211"/>
      <c r="D208" s="211"/>
      <c r="E208" s="211"/>
      <c r="F208" s="211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  <c r="Q208" s="211"/>
      <c r="R208" s="211"/>
      <c r="S208" s="211"/>
    </row>
    <row r="209" spans="2:19" ht="15.75">
      <c r="B209" s="211"/>
      <c r="C209" s="211"/>
      <c r="D209" s="211"/>
      <c r="E209" s="211"/>
      <c r="F209" s="211"/>
      <c r="G209" s="211"/>
      <c r="H209" s="211"/>
      <c r="I209" s="211"/>
      <c r="J209" s="211"/>
      <c r="K209" s="211"/>
      <c r="L209" s="211"/>
      <c r="M209" s="211"/>
      <c r="N209" s="211"/>
      <c r="O209" s="211"/>
      <c r="P209" s="211"/>
      <c r="Q209" s="211"/>
      <c r="R209" s="211"/>
      <c r="S209" s="211"/>
    </row>
    <row r="210" spans="2:19" ht="15.75">
      <c r="B210" s="211"/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  <c r="R210" s="211"/>
      <c r="S210" s="211"/>
    </row>
    <row r="211" spans="2:19" ht="15.75">
      <c r="B211" s="211"/>
      <c r="C211" s="211"/>
      <c r="D211" s="211"/>
      <c r="E211" s="211"/>
      <c r="F211" s="211"/>
      <c r="G211" s="211"/>
      <c r="H211" s="211"/>
      <c r="I211" s="211"/>
      <c r="J211" s="211"/>
      <c r="K211" s="211"/>
      <c r="L211" s="211"/>
      <c r="M211" s="211"/>
      <c r="N211" s="211"/>
      <c r="O211" s="211"/>
      <c r="P211" s="211"/>
      <c r="Q211" s="211"/>
      <c r="R211" s="211"/>
      <c r="S211" s="211"/>
    </row>
    <row r="212" spans="2:19" ht="15.75">
      <c r="B212" s="211"/>
      <c r="C212" s="211"/>
      <c r="D212" s="211"/>
      <c r="E212" s="211"/>
      <c r="F212" s="211"/>
      <c r="G212" s="211"/>
      <c r="H212" s="211"/>
      <c r="I212" s="211"/>
      <c r="J212" s="211"/>
      <c r="K212" s="211"/>
      <c r="L212" s="211"/>
      <c r="M212" s="211"/>
      <c r="N212" s="211"/>
      <c r="O212" s="211"/>
      <c r="P212" s="211"/>
      <c r="Q212" s="211"/>
      <c r="R212" s="211"/>
      <c r="S212" s="211"/>
    </row>
    <row r="213" spans="2:19" ht="15.75">
      <c r="B213" s="211"/>
      <c r="C213" s="211"/>
      <c r="D213" s="211"/>
      <c r="E213" s="211"/>
      <c r="F213" s="211"/>
      <c r="G213" s="211"/>
      <c r="H213" s="211"/>
      <c r="I213" s="211"/>
      <c r="J213" s="211"/>
      <c r="K213" s="211"/>
      <c r="L213" s="211"/>
      <c r="M213" s="211"/>
      <c r="N213" s="211"/>
      <c r="O213" s="211"/>
      <c r="P213" s="211"/>
      <c r="Q213" s="211"/>
      <c r="R213" s="211"/>
      <c r="S213" s="211"/>
    </row>
    <row r="214" spans="2:19" ht="15.75">
      <c r="B214" s="211"/>
      <c r="C214" s="211"/>
      <c r="D214" s="211"/>
      <c r="E214" s="211"/>
      <c r="F214" s="211"/>
      <c r="G214" s="211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11"/>
      <c r="S214" s="211"/>
    </row>
    <row r="215" spans="2:19" ht="15.75">
      <c r="B215" s="211"/>
      <c r="C215" s="211"/>
      <c r="D215" s="211"/>
      <c r="E215" s="211"/>
      <c r="F215" s="211"/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  <c r="R215" s="211"/>
      <c r="S215" s="211"/>
    </row>
    <row r="216" spans="2:19" ht="15.75">
      <c r="B216" s="211"/>
      <c r="C216" s="211"/>
      <c r="D216" s="211"/>
      <c r="E216" s="211"/>
      <c r="F216" s="211"/>
      <c r="G216" s="211"/>
      <c r="H216" s="211"/>
      <c r="I216" s="211"/>
      <c r="J216" s="211"/>
      <c r="K216" s="211"/>
      <c r="L216" s="211"/>
      <c r="M216" s="211"/>
      <c r="N216" s="211"/>
      <c r="O216" s="211"/>
      <c r="P216" s="211"/>
      <c r="Q216" s="211"/>
      <c r="R216" s="211"/>
      <c r="S216" s="211"/>
    </row>
    <row r="217" spans="2:19" ht="15.75">
      <c r="B217" s="211"/>
      <c r="C217" s="211"/>
      <c r="D217" s="211"/>
      <c r="E217" s="211"/>
      <c r="F217" s="211"/>
      <c r="G217" s="211"/>
      <c r="H217" s="211"/>
      <c r="I217" s="211"/>
      <c r="J217" s="211"/>
      <c r="K217" s="211"/>
      <c r="L217" s="211"/>
      <c r="M217" s="211"/>
      <c r="N217" s="211"/>
      <c r="O217" s="211"/>
      <c r="P217" s="211"/>
      <c r="Q217" s="211"/>
      <c r="R217" s="211"/>
      <c r="S217" s="211"/>
    </row>
    <row r="218" spans="2:19" ht="15.75">
      <c r="B218" s="211"/>
      <c r="C218" s="211"/>
      <c r="D218" s="211"/>
      <c r="E218" s="211"/>
      <c r="F218" s="211"/>
      <c r="G218" s="211"/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</row>
    <row r="219" spans="2:19" ht="15.75">
      <c r="B219" s="211"/>
      <c r="C219" s="211"/>
      <c r="D219" s="211"/>
      <c r="E219" s="211"/>
      <c r="F219" s="211"/>
      <c r="G219" s="211"/>
      <c r="H219" s="211"/>
      <c r="I219" s="211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</row>
    <row r="220" spans="2:19" ht="15.75">
      <c r="B220" s="211"/>
      <c r="C220" s="211"/>
      <c r="D220" s="211"/>
      <c r="E220" s="211"/>
      <c r="F220" s="211"/>
      <c r="G220" s="211"/>
      <c r="H220" s="211"/>
      <c r="I220" s="211"/>
      <c r="J220" s="211"/>
      <c r="K220" s="211"/>
      <c r="L220" s="211"/>
      <c r="M220" s="211"/>
      <c r="N220" s="211"/>
      <c r="O220" s="211"/>
      <c r="P220" s="211"/>
      <c r="Q220" s="211"/>
      <c r="R220" s="211"/>
      <c r="S220" s="211"/>
    </row>
    <row r="221" spans="2:19" ht="15.75">
      <c r="B221" s="211"/>
      <c r="C221" s="211"/>
      <c r="D221" s="211"/>
      <c r="E221" s="211"/>
      <c r="F221" s="211"/>
      <c r="G221" s="211"/>
      <c r="H221" s="211"/>
      <c r="I221" s="211"/>
      <c r="J221" s="211"/>
      <c r="K221" s="211"/>
      <c r="L221" s="211"/>
      <c r="M221" s="211"/>
      <c r="N221" s="211"/>
      <c r="O221" s="211"/>
      <c r="P221" s="211"/>
      <c r="Q221" s="211"/>
      <c r="R221" s="211"/>
      <c r="S221" s="211"/>
    </row>
    <row r="222" spans="2:19" ht="15.75">
      <c r="B222" s="211"/>
      <c r="C222" s="211"/>
      <c r="D222" s="211"/>
      <c r="E222" s="211"/>
      <c r="F222" s="211"/>
      <c r="G222" s="211"/>
      <c r="H222" s="211"/>
      <c r="I222" s="211"/>
      <c r="J222" s="211"/>
      <c r="K222" s="211"/>
      <c r="L222" s="211"/>
      <c r="M222" s="211"/>
      <c r="N222" s="211"/>
      <c r="O222" s="211"/>
      <c r="P222" s="211"/>
      <c r="Q222" s="211"/>
      <c r="R222" s="211"/>
      <c r="S222" s="211"/>
    </row>
    <row r="223" spans="2:19" ht="15.75">
      <c r="B223" s="211"/>
      <c r="C223" s="211"/>
      <c r="D223" s="211"/>
      <c r="E223" s="211"/>
      <c r="F223" s="211"/>
      <c r="G223" s="211"/>
      <c r="H223" s="211"/>
      <c r="I223" s="211"/>
      <c r="J223" s="211"/>
      <c r="K223" s="211"/>
      <c r="L223" s="211"/>
      <c r="M223" s="211"/>
      <c r="N223" s="211"/>
      <c r="O223" s="211"/>
      <c r="P223" s="211"/>
      <c r="Q223" s="211"/>
      <c r="R223" s="211"/>
      <c r="S223" s="211"/>
    </row>
    <row r="224" spans="2:19" ht="15.75">
      <c r="B224" s="211"/>
      <c r="C224" s="211"/>
      <c r="D224" s="211"/>
      <c r="E224" s="211"/>
      <c r="F224" s="211"/>
      <c r="G224" s="211"/>
      <c r="H224" s="211"/>
      <c r="I224" s="211"/>
      <c r="J224" s="211"/>
      <c r="K224" s="211"/>
      <c r="L224" s="211"/>
      <c r="M224" s="211"/>
      <c r="N224" s="211"/>
      <c r="O224" s="211"/>
      <c r="P224" s="211"/>
      <c r="Q224" s="211"/>
      <c r="R224" s="211"/>
      <c r="S224" s="211"/>
    </row>
    <row r="225" spans="2:19" ht="15.75">
      <c r="B225" s="211"/>
      <c r="C225" s="211"/>
      <c r="D225" s="211"/>
      <c r="E225" s="211"/>
      <c r="F225" s="211"/>
      <c r="G225" s="211"/>
      <c r="H225" s="211"/>
      <c r="I225" s="211"/>
      <c r="J225" s="211"/>
      <c r="K225" s="211"/>
      <c r="L225" s="211"/>
      <c r="M225" s="211"/>
      <c r="N225" s="211"/>
      <c r="O225" s="211"/>
      <c r="P225" s="211"/>
      <c r="Q225" s="211"/>
      <c r="R225" s="211"/>
      <c r="S225" s="211"/>
    </row>
    <row r="226" spans="2:19" ht="15.75">
      <c r="B226" s="211"/>
      <c r="C226" s="211"/>
      <c r="D226" s="211"/>
      <c r="E226" s="211"/>
      <c r="F226" s="211"/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</row>
    <row r="227" spans="2:19" ht="15.75">
      <c r="B227" s="211"/>
      <c r="C227" s="211"/>
      <c r="D227" s="211"/>
      <c r="E227" s="211"/>
      <c r="F227" s="211"/>
      <c r="G227" s="211"/>
      <c r="H227" s="211"/>
      <c r="I227" s="211"/>
      <c r="J227" s="211"/>
      <c r="K227" s="211"/>
      <c r="L227" s="211"/>
      <c r="M227" s="211"/>
      <c r="N227" s="211"/>
      <c r="O227" s="211"/>
      <c r="P227" s="211"/>
      <c r="Q227" s="211"/>
      <c r="R227" s="211"/>
      <c r="S227" s="211"/>
    </row>
    <row r="228" spans="2:19" ht="15.75">
      <c r="B228" s="211"/>
      <c r="C228" s="211"/>
      <c r="D228" s="211"/>
      <c r="E228" s="211"/>
      <c r="F228" s="211"/>
      <c r="G228" s="211"/>
      <c r="H228" s="211"/>
      <c r="I228" s="211"/>
      <c r="J228" s="211"/>
      <c r="K228" s="211"/>
      <c r="L228" s="211"/>
      <c r="M228" s="211"/>
      <c r="N228" s="211"/>
      <c r="O228" s="211"/>
      <c r="P228" s="211"/>
      <c r="Q228" s="211"/>
      <c r="R228" s="211"/>
      <c r="S228" s="211"/>
    </row>
    <row r="229" spans="2:19" ht="15.75">
      <c r="B229" s="211"/>
      <c r="C229" s="211"/>
      <c r="D229" s="211"/>
      <c r="E229" s="211"/>
      <c r="F229" s="211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</row>
    <row r="230" spans="2:19" ht="15.75">
      <c r="B230" s="211"/>
      <c r="C230" s="211"/>
      <c r="D230" s="211"/>
      <c r="E230" s="211"/>
      <c r="F230" s="211"/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/>
    </row>
    <row r="231" spans="2:19" ht="15.75">
      <c r="B231" s="211"/>
      <c r="C231" s="211"/>
      <c r="D231" s="211"/>
      <c r="E231" s="211"/>
      <c r="F231" s="211"/>
      <c r="G231" s="211"/>
      <c r="H231" s="211"/>
      <c r="I231" s="211"/>
      <c r="J231" s="211"/>
      <c r="K231" s="211"/>
      <c r="L231" s="211"/>
      <c r="M231" s="211"/>
      <c r="N231" s="211"/>
      <c r="O231" s="211"/>
      <c r="P231" s="211"/>
      <c r="Q231" s="211"/>
      <c r="R231" s="211"/>
      <c r="S231" s="211"/>
    </row>
    <row r="232" spans="2:19" ht="15.75">
      <c r="B232" s="211"/>
      <c r="C232" s="211"/>
      <c r="D232" s="211"/>
      <c r="E232" s="211"/>
      <c r="F232" s="211"/>
      <c r="G232" s="211"/>
      <c r="H232" s="211"/>
      <c r="I232" s="211"/>
      <c r="J232" s="211"/>
      <c r="K232" s="211"/>
      <c r="L232" s="211"/>
      <c r="M232" s="211"/>
      <c r="N232" s="211"/>
      <c r="O232" s="211"/>
      <c r="P232" s="211"/>
      <c r="Q232" s="211"/>
      <c r="R232" s="211"/>
      <c r="S232" s="211"/>
    </row>
    <row r="233" spans="2:19" ht="15.75">
      <c r="B233" s="211"/>
      <c r="C233" s="211"/>
      <c r="D233" s="211"/>
      <c r="E233" s="211"/>
      <c r="F233" s="211"/>
      <c r="G233" s="211"/>
      <c r="H233" s="211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</row>
    <row r="234" spans="2:19" ht="15.75">
      <c r="B234" s="211"/>
      <c r="C234" s="211"/>
      <c r="D234" s="211"/>
      <c r="E234" s="211"/>
      <c r="F234" s="211"/>
      <c r="G234" s="211"/>
      <c r="H234" s="211"/>
      <c r="I234" s="211"/>
      <c r="J234" s="211"/>
      <c r="K234" s="211"/>
      <c r="L234" s="211"/>
      <c r="M234" s="211"/>
      <c r="N234" s="211"/>
      <c r="O234" s="211"/>
      <c r="P234" s="211"/>
      <c r="Q234" s="211"/>
      <c r="R234" s="211"/>
      <c r="S234" s="211"/>
    </row>
    <row r="235" spans="2:19" ht="15.75">
      <c r="B235" s="211"/>
      <c r="C235" s="211"/>
      <c r="D235" s="211"/>
      <c r="E235" s="211"/>
      <c r="F235" s="211"/>
      <c r="G235" s="211"/>
      <c r="H235" s="211"/>
      <c r="I235" s="211"/>
      <c r="J235" s="211"/>
      <c r="K235" s="211"/>
      <c r="L235" s="211"/>
      <c r="M235" s="211"/>
      <c r="N235" s="211"/>
      <c r="O235" s="211"/>
      <c r="P235" s="211"/>
      <c r="Q235" s="211"/>
      <c r="R235" s="211"/>
      <c r="S235" s="211"/>
    </row>
    <row r="236" spans="2:19" ht="15.75">
      <c r="B236" s="211"/>
      <c r="C236" s="211"/>
      <c r="D236" s="211"/>
      <c r="E236" s="211"/>
      <c r="F236" s="211"/>
      <c r="G236" s="211"/>
      <c r="H236" s="211"/>
      <c r="I236" s="211"/>
      <c r="J236" s="211"/>
      <c r="K236" s="211"/>
      <c r="L236" s="211"/>
      <c r="M236" s="211"/>
      <c r="N236" s="211"/>
      <c r="O236" s="211"/>
      <c r="P236" s="211"/>
      <c r="Q236" s="211"/>
      <c r="R236" s="211"/>
      <c r="S236" s="211"/>
    </row>
    <row r="237" spans="2:19" ht="15.75">
      <c r="B237" s="211"/>
      <c r="C237" s="211"/>
      <c r="D237" s="211"/>
      <c r="E237" s="211"/>
      <c r="F237" s="211"/>
      <c r="G237" s="211"/>
      <c r="H237" s="211"/>
      <c r="I237" s="211"/>
      <c r="J237" s="211"/>
      <c r="K237" s="211"/>
      <c r="L237" s="211"/>
      <c r="M237" s="211"/>
      <c r="N237" s="211"/>
      <c r="O237" s="211"/>
      <c r="P237" s="211"/>
      <c r="Q237" s="211"/>
      <c r="R237" s="211"/>
      <c r="S237" s="211"/>
    </row>
    <row r="238" spans="2:19" ht="15.75">
      <c r="B238" s="211"/>
      <c r="C238" s="211"/>
      <c r="D238" s="211"/>
      <c r="E238" s="211"/>
      <c r="F238" s="211"/>
      <c r="G238" s="211"/>
      <c r="H238" s="211"/>
      <c r="I238" s="211"/>
      <c r="J238" s="211"/>
      <c r="K238" s="211"/>
      <c r="L238" s="211"/>
      <c r="M238" s="211"/>
      <c r="N238" s="211"/>
      <c r="O238" s="211"/>
      <c r="P238" s="211"/>
      <c r="Q238" s="211"/>
      <c r="R238" s="211"/>
      <c r="S238" s="211"/>
    </row>
    <row r="239" spans="2:19" ht="15.75">
      <c r="B239" s="211"/>
      <c r="C239" s="211"/>
      <c r="D239" s="211"/>
      <c r="E239" s="211"/>
      <c r="F239" s="211"/>
      <c r="G239" s="211"/>
      <c r="H239" s="211"/>
      <c r="I239" s="211"/>
      <c r="J239" s="211"/>
      <c r="K239" s="211"/>
      <c r="L239" s="211"/>
      <c r="M239" s="211"/>
      <c r="N239" s="211"/>
      <c r="O239" s="211"/>
      <c r="P239" s="211"/>
      <c r="Q239" s="211"/>
      <c r="R239" s="211"/>
      <c r="S239" s="211"/>
    </row>
    <row r="240" spans="2:19" ht="15.75">
      <c r="B240" s="211"/>
      <c r="C240" s="211"/>
      <c r="D240" s="211"/>
      <c r="E240" s="211"/>
      <c r="F240" s="211"/>
      <c r="G240" s="211"/>
      <c r="H240" s="211"/>
      <c r="I240" s="211"/>
      <c r="J240" s="211"/>
      <c r="K240" s="211"/>
      <c r="L240" s="211"/>
      <c r="M240" s="211"/>
      <c r="N240" s="211"/>
      <c r="O240" s="211"/>
      <c r="P240" s="211"/>
      <c r="Q240" s="211"/>
      <c r="R240" s="211"/>
      <c r="S240" s="211"/>
    </row>
    <row r="241" spans="2:19" ht="15.75">
      <c r="B241" s="211"/>
      <c r="C241" s="211"/>
      <c r="D241" s="211"/>
      <c r="E241" s="211"/>
      <c r="F241" s="211"/>
      <c r="G241" s="211"/>
      <c r="H241" s="211"/>
      <c r="I241" s="211"/>
      <c r="J241" s="211"/>
      <c r="K241" s="211"/>
      <c r="L241" s="211"/>
      <c r="M241" s="211"/>
      <c r="N241" s="211"/>
      <c r="O241" s="211"/>
      <c r="P241" s="211"/>
      <c r="Q241" s="211"/>
      <c r="R241" s="211"/>
      <c r="S241" s="211"/>
    </row>
    <row r="242" spans="2:19" ht="15.75">
      <c r="B242" s="211"/>
      <c r="C242" s="211"/>
      <c r="D242" s="211"/>
      <c r="E242" s="211"/>
      <c r="F242" s="211"/>
      <c r="G242" s="211"/>
      <c r="H242" s="211"/>
      <c r="I242" s="211"/>
      <c r="J242" s="211"/>
      <c r="K242" s="211"/>
      <c r="L242" s="211"/>
      <c r="M242" s="211"/>
      <c r="N242" s="211"/>
      <c r="O242" s="211"/>
      <c r="P242" s="211"/>
      <c r="Q242" s="211"/>
      <c r="R242" s="211"/>
      <c r="S242" s="211"/>
    </row>
    <row r="243" spans="2:19" ht="15.75">
      <c r="B243" s="211"/>
      <c r="C243" s="211"/>
      <c r="D243" s="211"/>
      <c r="E243" s="211"/>
      <c r="F243" s="211"/>
      <c r="G243" s="211"/>
      <c r="H243" s="211"/>
      <c r="I243" s="211"/>
      <c r="J243" s="211"/>
      <c r="K243" s="211"/>
      <c r="L243" s="211"/>
      <c r="M243" s="211"/>
      <c r="N243" s="211"/>
      <c r="O243" s="211"/>
      <c r="P243" s="211"/>
      <c r="Q243" s="211"/>
      <c r="R243" s="211"/>
      <c r="S243" s="211"/>
    </row>
    <row r="244" spans="2:19" ht="15.75">
      <c r="B244" s="211"/>
      <c r="C244" s="211"/>
      <c r="D244" s="211"/>
      <c r="E244" s="211"/>
      <c r="F244" s="211"/>
      <c r="G244" s="211"/>
      <c r="H244" s="211"/>
      <c r="I244" s="211"/>
      <c r="J244" s="211"/>
      <c r="K244" s="211"/>
      <c r="L244" s="211"/>
      <c r="M244" s="211"/>
      <c r="N244" s="211"/>
      <c r="O244" s="211"/>
      <c r="P244" s="211"/>
      <c r="Q244" s="211"/>
      <c r="R244" s="211"/>
      <c r="S244" s="211"/>
    </row>
    <row r="245" spans="2:19" ht="15.75">
      <c r="B245" s="211"/>
      <c r="C245" s="211"/>
      <c r="D245" s="211"/>
      <c r="E245" s="211"/>
      <c r="F245" s="211"/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211"/>
      <c r="R245" s="211"/>
      <c r="S245" s="211"/>
    </row>
    <row r="246" spans="2:19" ht="15.75">
      <c r="B246" s="211"/>
      <c r="C246" s="211"/>
      <c r="D246" s="211"/>
      <c r="E246" s="211"/>
      <c r="F246" s="211"/>
      <c r="G246" s="211"/>
      <c r="H246" s="211"/>
      <c r="I246" s="211"/>
      <c r="J246" s="211"/>
      <c r="K246" s="211"/>
      <c r="L246" s="211"/>
      <c r="M246" s="211"/>
      <c r="N246" s="211"/>
      <c r="O246" s="211"/>
      <c r="P246" s="211"/>
      <c r="Q246" s="211"/>
      <c r="R246" s="211"/>
      <c r="S246" s="211"/>
    </row>
    <row r="247" spans="2:19" ht="15.75">
      <c r="B247" s="211"/>
      <c r="C247" s="211"/>
      <c r="D247" s="211"/>
      <c r="E247" s="211"/>
      <c r="F247" s="211"/>
      <c r="G247" s="211"/>
      <c r="H247" s="211"/>
      <c r="I247" s="211"/>
      <c r="J247" s="211"/>
      <c r="K247" s="211"/>
      <c r="L247" s="211"/>
      <c r="M247" s="211"/>
      <c r="N247" s="211"/>
      <c r="O247" s="211"/>
      <c r="P247" s="211"/>
      <c r="Q247" s="211"/>
      <c r="R247" s="211"/>
      <c r="S247" s="211"/>
    </row>
    <row r="248" spans="2:19" ht="15.75">
      <c r="B248" s="211"/>
      <c r="C248" s="211"/>
      <c r="D248" s="211"/>
      <c r="E248" s="211"/>
      <c r="F248" s="211"/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  <c r="Q248" s="211"/>
      <c r="R248" s="211"/>
      <c r="S248" s="211"/>
    </row>
    <row r="249" spans="2:19" ht="15.75">
      <c r="B249" s="211"/>
      <c r="C249" s="211"/>
      <c r="D249" s="211"/>
      <c r="E249" s="211"/>
      <c r="F249" s="211"/>
      <c r="G249" s="211"/>
      <c r="H249" s="211"/>
      <c r="I249" s="211"/>
      <c r="J249" s="211"/>
      <c r="K249" s="211"/>
      <c r="L249" s="211"/>
      <c r="M249" s="211"/>
      <c r="N249" s="211"/>
      <c r="O249" s="211"/>
      <c r="P249" s="211"/>
      <c r="Q249" s="211"/>
      <c r="R249" s="211"/>
      <c r="S249" s="211"/>
    </row>
    <row r="250" spans="2:19" ht="15.75">
      <c r="B250" s="211"/>
      <c r="C250" s="211"/>
      <c r="D250" s="211"/>
      <c r="E250" s="211"/>
      <c r="F250" s="211"/>
      <c r="G250" s="211"/>
      <c r="H250" s="211"/>
      <c r="I250" s="211"/>
      <c r="J250" s="211"/>
      <c r="K250" s="211"/>
      <c r="L250" s="211"/>
      <c r="M250" s="211"/>
      <c r="N250" s="211"/>
      <c r="O250" s="211"/>
      <c r="P250" s="211"/>
      <c r="Q250" s="211"/>
      <c r="R250" s="211"/>
      <c r="S250" s="211"/>
    </row>
    <row r="251" spans="2:19" ht="15.75">
      <c r="B251" s="211"/>
      <c r="C251" s="211"/>
      <c r="D251" s="211"/>
      <c r="E251" s="211"/>
      <c r="F251" s="211"/>
      <c r="G251" s="211"/>
      <c r="H251" s="211"/>
      <c r="I251" s="211"/>
      <c r="J251" s="211"/>
      <c r="K251" s="211"/>
      <c r="L251" s="211"/>
      <c r="M251" s="211"/>
      <c r="N251" s="211"/>
      <c r="O251" s="211"/>
      <c r="P251" s="211"/>
      <c r="Q251" s="211"/>
      <c r="R251" s="211"/>
      <c r="S251" s="211"/>
    </row>
    <row r="252" spans="2:19" ht="15.75">
      <c r="B252" s="211"/>
      <c r="C252" s="211"/>
      <c r="D252" s="211"/>
      <c r="E252" s="211"/>
      <c r="F252" s="211"/>
      <c r="G252" s="211"/>
      <c r="H252" s="211"/>
      <c r="I252" s="211"/>
      <c r="J252" s="211"/>
      <c r="K252" s="211"/>
      <c r="L252" s="211"/>
      <c r="M252" s="211"/>
      <c r="N252" s="211"/>
      <c r="O252" s="211"/>
      <c r="P252" s="211"/>
      <c r="Q252" s="211"/>
      <c r="R252" s="211"/>
      <c r="S252" s="211"/>
    </row>
    <row r="253" spans="2:19" ht="15.75">
      <c r="B253" s="211"/>
      <c r="C253" s="211"/>
      <c r="D253" s="211"/>
      <c r="E253" s="211"/>
      <c r="F253" s="211"/>
      <c r="G253" s="211"/>
      <c r="H253" s="211"/>
      <c r="I253" s="211"/>
      <c r="J253" s="211"/>
      <c r="K253" s="211"/>
      <c r="L253" s="211"/>
      <c r="M253" s="211"/>
      <c r="N253" s="211"/>
      <c r="O253" s="211"/>
      <c r="P253" s="211"/>
      <c r="Q253" s="211"/>
      <c r="R253" s="211"/>
      <c r="S253" s="211"/>
    </row>
    <row r="254" spans="2:19" ht="15.75">
      <c r="B254" s="211"/>
      <c r="C254" s="211"/>
      <c r="D254" s="211"/>
      <c r="E254" s="211"/>
      <c r="F254" s="211"/>
      <c r="G254" s="211"/>
      <c r="H254" s="211"/>
      <c r="I254" s="211"/>
      <c r="J254" s="211"/>
      <c r="K254" s="211"/>
      <c r="L254" s="211"/>
      <c r="M254" s="211"/>
      <c r="N254" s="211"/>
      <c r="O254" s="211"/>
      <c r="P254" s="211"/>
      <c r="Q254" s="211"/>
      <c r="R254" s="211"/>
      <c r="S254" s="211"/>
    </row>
    <row r="255" spans="2:19" ht="15.75">
      <c r="B255" s="211"/>
      <c r="C255" s="211"/>
      <c r="D255" s="211"/>
      <c r="E255" s="211"/>
      <c r="F255" s="211"/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  <c r="Q255" s="211"/>
      <c r="R255" s="211"/>
      <c r="S255" s="211"/>
    </row>
    <row r="256" spans="2:19" ht="15.75">
      <c r="B256" s="211"/>
      <c r="C256" s="211"/>
      <c r="D256" s="211"/>
      <c r="E256" s="211"/>
      <c r="F256" s="211"/>
      <c r="G256" s="211"/>
      <c r="H256" s="211"/>
      <c r="I256" s="211"/>
      <c r="J256" s="211"/>
      <c r="K256" s="211"/>
      <c r="L256" s="211"/>
      <c r="M256" s="211"/>
      <c r="N256" s="211"/>
      <c r="O256" s="211"/>
      <c r="P256" s="211"/>
      <c r="Q256" s="211"/>
      <c r="R256" s="211"/>
      <c r="S256" s="211"/>
    </row>
    <row r="257" spans="2:19" ht="15.75">
      <c r="B257" s="211"/>
      <c r="C257" s="211"/>
      <c r="D257" s="211"/>
      <c r="E257" s="211"/>
      <c r="F257" s="211"/>
      <c r="G257" s="211"/>
      <c r="H257" s="211"/>
      <c r="I257" s="211"/>
      <c r="J257" s="211"/>
      <c r="K257" s="211"/>
      <c r="L257" s="211"/>
      <c r="M257" s="211"/>
      <c r="N257" s="211"/>
      <c r="O257" s="211"/>
      <c r="P257" s="211"/>
      <c r="Q257" s="211"/>
      <c r="R257" s="211"/>
      <c r="S257" s="211"/>
    </row>
    <row r="258" spans="2:19" ht="15.75">
      <c r="B258" s="211"/>
      <c r="C258" s="211"/>
      <c r="D258" s="211"/>
      <c r="E258" s="211"/>
      <c r="F258" s="211"/>
      <c r="G258" s="211"/>
      <c r="H258" s="211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</row>
    <row r="259" spans="2:19" ht="15.75">
      <c r="B259" s="211"/>
      <c r="C259" s="211"/>
      <c r="D259" s="211"/>
      <c r="E259" s="211"/>
      <c r="F259" s="211"/>
      <c r="G259" s="211"/>
      <c r="H259" s="211"/>
      <c r="I259" s="211"/>
      <c r="J259" s="211"/>
      <c r="K259" s="211"/>
      <c r="L259" s="211"/>
      <c r="M259" s="211"/>
      <c r="N259" s="211"/>
      <c r="O259" s="211"/>
      <c r="P259" s="211"/>
      <c r="Q259" s="211"/>
      <c r="R259" s="211"/>
      <c r="S259" s="211"/>
    </row>
    <row r="260" spans="2:19" ht="15.75">
      <c r="B260" s="211"/>
      <c r="C260" s="211"/>
      <c r="D260" s="211"/>
      <c r="E260" s="211"/>
      <c r="F260" s="211"/>
      <c r="G260" s="211"/>
      <c r="H260" s="211"/>
      <c r="I260" s="211"/>
      <c r="J260" s="211"/>
      <c r="K260" s="211"/>
      <c r="L260" s="211"/>
      <c r="M260" s="211"/>
      <c r="N260" s="211"/>
      <c r="O260" s="211"/>
      <c r="P260" s="211"/>
      <c r="Q260" s="211"/>
      <c r="R260" s="211"/>
      <c r="S260" s="211"/>
    </row>
    <row r="261" spans="2:19" ht="15.75">
      <c r="B261" s="211"/>
      <c r="C261" s="211"/>
      <c r="D261" s="211"/>
      <c r="E261" s="211"/>
      <c r="F261" s="211"/>
      <c r="G261" s="211"/>
      <c r="H261" s="211"/>
      <c r="I261" s="211"/>
      <c r="J261" s="211"/>
      <c r="K261" s="211"/>
      <c r="L261" s="211"/>
      <c r="M261" s="211"/>
      <c r="N261" s="211"/>
      <c r="O261" s="211"/>
      <c r="P261" s="211"/>
      <c r="Q261" s="211"/>
      <c r="R261" s="211"/>
      <c r="S261" s="211"/>
    </row>
    <row r="262" spans="2:19" ht="15.75">
      <c r="B262" s="211"/>
      <c r="C262" s="211"/>
      <c r="D262" s="211"/>
      <c r="E262" s="211"/>
      <c r="F262" s="211"/>
      <c r="G262" s="211"/>
      <c r="H262" s="211"/>
      <c r="I262" s="211"/>
      <c r="J262" s="211"/>
      <c r="K262" s="211"/>
      <c r="L262" s="211"/>
      <c r="M262" s="211"/>
      <c r="N262" s="211"/>
      <c r="O262" s="211"/>
      <c r="P262" s="211"/>
      <c r="Q262" s="211"/>
      <c r="R262" s="211"/>
      <c r="S262" s="211"/>
    </row>
    <row r="263" spans="2:19" ht="15.75">
      <c r="B263" s="211"/>
      <c r="C263" s="211"/>
      <c r="D263" s="211"/>
      <c r="E263" s="211"/>
      <c r="F263" s="211"/>
      <c r="G263" s="211"/>
      <c r="H263" s="211"/>
      <c r="I263" s="211"/>
      <c r="J263" s="211"/>
      <c r="K263" s="211"/>
      <c r="L263" s="211"/>
      <c r="M263" s="211"/>
      <c r="N263" s="211"/>
      <c r="O263" s="211"/>
      <c r="P263" s="211"/>
      <c r="Q263" s="211"/>
      <c r="R263" s="211"/>
      <c r="S263" s="211"/>
    </row>
    <row r="264" spans="2:19" ht="15.75">
      <c r="B264" s="211"/>
      <c r="C264" s="211"/>
      <c r="D264" s="211"/>
      <c r="E264" s="211"/>
      <c r="F264" s="211"/>
      <c r="G264" s="211"/>
      <c r="H264" s="211"/>
      <c r="I264" s="211"/>
      <c r="J264" s="211"/>
      <c r="K264" s="211"/>
      <c r="L264" s="211"/>
      <c r="M264" s="211"/>
      <c r="N264" s="211"/>
      <c r="O264" s="211"/>
      <c r="P264" s="211"/>
      <c r="Q264" s="211"/>
      <c r="R264" s="211"/>
      <c r="S264" s="211"/>
    </row>
    <row r="265" spans="2:19" ht="15.75">
      <c r="B265" s="211"/>
      <c r="C265" s="211"/>
      <c r="D265" s="211"/>
      <c r="E265" s="211"/>
      <c r="F265" s="211"/>
      <c r="G265" s="211"/>
      <c r="H265" s="211"/>
      <c r="I265" s="211"/>
      <c r="J265" s="211"/>
      <c r="K265" s="211"/>
      <c r="L265" s="211"/>
      <c r="M265" s="211"/>
      <c r="N265" s="211"/>
      <c r="O265" s="211"/>
      <c r="P265" s="211"/>
      <c r="Q265" s="211"/>
      <c r="R265" s="211"/>
      <c r="S265" s="211"/>
    </row>
    <row r="266" spans="2:19" ht="15.75">
      <c r="B266" s="211"/>
      <c r="C266" s="211"/>
      <c r="D266" s="211"/>
      <c r="E266" s="211"/>
      <c r="F266" s="211"/>
      <c r="G266" s="211"/>
      <c r="H266" s="211"/>
      <c r="I266" s="211"/>
      <c r="J266" s="211"/>
      <c r="K266" s="211"/>
      <c r="L266" s="211"/>
      <c r="M266" s="211"/>
      <c r="N266" s="211"/>
      <c r="O266" s="211"/>
      <c r="P266" s="211"/>
      <c r="Q266" s="211"/>
      <c r="R266" s="211"/>
      <c r="S266" s="211"/>
    </row>
    <row r="267" spans="2:19" ht="15.75">
      <c r="B267" s="211"/>
      <c r="C267" s="211"/>
      <c r="D267" s="211"/>
      <c r="E267" s="211"/>
      <c r="F267" s="211"/>
      <c r="G267" s="211"/>
      <c r="H267" s="211"/>
      <c r="I267" s="211"/>
      <c r="J267" s="211"/>
      <c r="K267" s="211"/>
      <c r="L267" s="211"/>
      <c r="M267" s="211"/>
      <c r="N267" s="211"/>
      <c r="O267" s="211"/>
      <c r="P267" s="211"/>
      <c r="Q267" s="211"/>
      <c r="R267" s="211"/>
      <c r="S267" s="211"/>
    </row>
    <row r="268" spans="2:19" ht="15.75">
      <c r="B268" s="211"/>
      <c r="C268" s="211"/>
      <c r="D268" s="211"/>
      <c r="E268" s="211"/>
      <c r="F268" s="211"/>
      <c r="G268" s="211"/>
      <c r="H268" s="211"/>
      <c r="I268" s="211"/>
      <c r="J268" s="211"/>
      <c r="K268" s="211"/>
      <c r="L268" s="211"/>
      <c r="M268" s="211"/>
      <c r="N268" s="211"/>
      <c r="O268" s="211"/>
      <c r="P268" s="211"/>
      <c r="Q268" s="211"/>
      <c r="R268" s="211"/>
      <c r="S268" s="211"/>
    </row>
    <row r="269" spans="2:19" ht="15.75">
      <c r="B269" s="211"/>
      <c r="C269" s="211"/>
      <c r="D269" s="211"/>
      <c r="E269" s="211"/>
      <c r="F269" s="211"/>
      <c r="G269" s="211"/>
      <c r="H269" s="211"/>
      <c r="I269" s="211"/>
      <c r="J269" s="211"/>
      <c r="K269" s="211"/>
      <c r="L269" s="211"/>
      <c r="M269" s="211"/>
      <c r="N269" s="211"/>
      <c r="O269" s="211"/>
      <c r="P269" s="211"/>
      <c r="Q269" s="211"/>
      <c r="R269" s="211"/>
      <c r="S269" s="211"/>
    </row>
    <row r="270" spans="2:19" ht="15.75">
      <c r="B270" s="211"/>
      <c r="C270" s="211"/>
      <c r="D270" s="211"/>
      <c r="E270" s="211"/>
      <c r="F270" s="211"/>
      <c r="G270" s="211"/>
      <c r="H270" s="211"/>
      <c r="I270" s="211"/>
      <c r="J270" s="211"/>
      <c r="K270" s="211"/>
      <c r="L270" s="211"/>
      <c r="M270" s="211"/>
      <c r="N270" s="211"/>
      <c r="O270" s="211"/>
      <c r="P270" s="211"/>
      <c r="Q270" s="211"/>
      <c r="R270" s="211"/>
      <c r="S270" s="211"/>
    </row>
    <row r="271" spans="2:19" ht="15.75">
      <c r="B271" s="211"/>
      <c r="C271" s="211"/>
      <c r="D271" s="211"/>
      <c r="E271" s="211"/>
      <c r="F271" s="211"/>
      <c r="G271" s="211"/>
      <c r="H271" s="211"/>
      <c r="I271" s="211"/>
      <c r="J271" s="211"/>
      <c r="K271" s="211"/>
      <c r="L271" s="211"/>
      <c r="M271" s="211"/>
      <c r="N271" s="211"/>
      <c r="O271" s="211"/>
      <c r="P271" s="211"/>
      <c r="Q271" s="211"/>
      <c r="R271" s="211"/>
      <c r="S271" s="211"/>
    </row>
    <row r="272" spans="2:19" ht="15.75">
      <c r="B272" s="211"/>
      <c r="C272" s="211"/>
      <c r="D272" s="211"/>
      <c r="E272" s="211"/>
      <c r="F272" s="211"/>
      <c r="G272" s="211"/>
      <c r="H272" s="211"/>
      <c r="I272" s="211"/>
      <c r="J272" s="211"/>
      <c r="K272" s="211"/>
      <c r="L272" s="211"/>
      <c r="M272" s="211"/>
      <c r="N272" s="211"/>
      <c r="O272" s="211"/>
      <c r="P272" s="211"/>
      <c r="Q272" s="211"/>
      <c r="R272" s="211"/>
      <c r="S272" s="211"/>
    </row>
    <row r="273" spans="2:19" ht="15.75">
      <c r="B273" s="211"/>
      <c r="C273" s="211"/>
      <c r="D273" s="211"/>
      <c r="E273" s="211"/>
      <c r="F273" s="211"/>
      <c r="G273" s="211"/>
      <c r="H273" s="211"/>
      <c r="I273" s="211"/>
      <c r="J273" s="211"/>
      <c r="K273" s="211"/>
      <c r="L273" s="211"/>
      <c r="M273" s="211"/>
      <c r="N273" s="211"/>
      <c r="O273" s="211"/>
      <c r="P273" s="211"/>
      <c r="Q273" s="211"/>
      <c r="R273" s="211"/>
      <c r="S273" s="211"/>
    </row>
    <row r="274" spans="2:19" ht="15.75">
      <c r="B274" s="211"/>
      <c r="C274" s="211"/>
      <c r="D274" s="211"/>
      <c r="E274" s="211"/>
      <c r="F274" s="211"/>
      <c r="G274" s="211"/>
      <c r="H274" s="211"/>
      <c r="I274" s="211"/>
      <c r="J274" s="211"/>
      <c r="K274" s="211"/>
      <c r="L274" s="211"/>
      <c r="M274" s="211"/>
      <c r="N274" s="211"/>
      <c r="O274" s="211"/>
      <c r="P274" s="211"/>
      <c r="Q274" s="211"/>
      <c r="R274" s="211"/>
      <c r="S274" s="211"/>
    </row>
    <row r="275" spans="2:19" ht="15.75">
      <c r="B275" s="211"/>
      <c r="C275" s="211"/>
      <c r="D275" s="211"/>
      <c r="E275" s="211"/>
      <c r="F275" s="211"/>
      <c r="G275" s="211"/>
      <c r="H275" s="211"/>
      <c r="I275" s="211"/>
      <c r="J275" s="211"/>
      <c r="K275" s="211"/>
      <c r="L275" s="211"/>
      <c r="M275" s="211"/>
      <c r="N275" s="211"/>
      <c r="O275" s="211"/>
      <c r="P275" s="211"/>
      <c r="Q275" s="211"/>
      <c r="R275" s="211"/>
      <c r="S275" s="211"/>
    </row>
    <row r="276" spans="2:19" ht="15.75">
      <c r="B276" s="211"/>
      <c r="C276" s="211"/>
      <c r="D276" s="211"/>
      <c r="E276" s="211"/>
      <c r="F276" s="211"/>
      <c r="G276" s="211"/>
      <c r="H276" s="211"/>
      <c r="I276" s="211"/>
      <c r="J276" s="211"/>
      <c r="K276" s="211"/>
      <c r="L276" s="211"/>
      <c r="M276" s="211"/>
      <c r="N276" s="211"/>
      <c r="O276" s="211"/>
      <c r="P276" s="211"/>
      <c r="Q276" s="211"/>
      <c r="R276" s="211"/>
      <c r="S276" s="211"/>
    </row>
    <row r="277" spans="2:19" ht="15.75">
      <c r="B277" s="211"/>
      <c r="C277" s="211"/>
      <c r="D277" s="211"/>
      <c r="E277" s="211"/>
      <c r="F277" s="211"/>
      <c r="G277" s="211"/>
      <c r="H277" s="211"/>
      <c r="I277" s="211"/>
      <c r="J277" s="211"/>
      <c r="K277" s="211"/>
      <c r="L277" s="211"/>
      <c r="M277" s="211"/>
      <c r="N277" s="211"/>
      <c r="O277" s="211"/>
      <c r="P277" s="211"/>
      <c r="Q277" s="211"/>
      <c r="R277" s="211"/>
      <c r="S277" s="211"/>
    </row>
    <row r="278" spans="2:19" ht="15.75">
      <c r="B278" s="211"/>
      <c r="C278" s="211"/>
      <c r="D278" s="211"/>
      <c r="E278" s="211"/>
      <c r="F278" s="211"/>
      <c r="G278" s="211"/>
      <c r="H278" s="211"/>
      <c r="I278" s="211"/>
      <c r="J278" s="211"/>
      <c r="K278" s="211"/>
      <c r="L278" s="211"/>
      <c r="M278" s="211"/>
      <c r="N278" s="211"/>
      <c r="O278" s="211"/>
      <c r="P278" s="211"/>
      <c r="Q278" s="211"/>
      <c r="R278" s="211"/>
      <c r="S278" s="211"/>
    </row>
    <row r="279" spans="2:19" ht="15.75">
      <c r="B279" s="211"/>
      <c r="C279" s="211"/>
      <c r="D279" s="211"/>
      <c r="E279" s="211"/>
      <c r="F279" s="211"/>
      <c r="G279" s="211"/>
      <c r="H279" s="211"/>
      <c r="I279" s="211"/>
      <c r="J279" s="211"/>
      <c r="K279" s="211"/>
      <c r="L279" s="211"/>
      <c r="M279" s="211"/>
      <c r="N279" s="211"/>
      <c r="O279" s="211"/>
      <c r="P279" s="211"/>
      <c r="Q279" s="211"/>
      <c r="R279" s="211"/>
      <c r="S279" s="211"/>
    </row>
    <row r="280" spans="2:19" ht="15.75">
      <c r="B280" s="211"/>
      <c r="C280" s="211"/>
      <c r="D280" s="211"/>
      <c r="E280" s="211"/>
      <c r="F280" s="211"/>
      <c r="G280" s="211"/>
      <c r="H280" s="211"/>
      <c r="I280" s="211"/>
      <c r="J280" s="211"/>
      <c r="K280" s="211"/>
      <c r="L280" s="211"/>
      <c r="M280" s="211"/>
      <c r="N280" s="211"/>
      <c r="O280" s="211"/>
      <c r="P280" s="211"/>
      <c r="Q280" s="211"/>
      <c r="R280" s="211"/>
      <c r="S280" s="211"/>
    </row>
    <row r="281" spans="2:17" ht="15.75">
      <c r="B281" s="211"/>
      <c r="C281" s="211"/>
      <c r="D281" s="211"/>
      <c r="E281" s="211"/>
      <c r="F281" s="211"/>
      <c r="G281" s="211"/>
      <c r="H281" s="211"/>
      <c r="I281" s="211"/>
      <c r="J281" s="211"/>
      <c r="K281" s="211"/>
      <c r="L281" s="211"/>
      <c r="M281" s="211"/>
      <c r="N281" s="211"/>
      <c r="O281" s="211"/>
      <c r="P281" s="211"/>
      <c r="Q281" s="211"/>
    </row>
    <row r="282" spans="2:17" ht="15.75">
      <c r="B282" s="211"/>
      <c r="C282" s="211"/>
      <c r="D282" s="211"/>
      <c r="E282" s="211"/>
      <c r="F282" s="211"/>
      <c r="G282" s="211"/>
      <c r="H282" s="211"/>
      <c r="I282" s="211"/>
      <c r="J282" s="211"/>
      <c r="K282" s="211"/>
      <c r="L282" s="211"/>
      <c r="M282" s="211"/>
      <c r="N282" s="211"/>
      <c r="O282" s="211"/>
      <c r="P282" s="211"/>
      <c r="Q282" s="211"/>
    </row>
    <row r="283" spans="2:17" ht="15.75">
      <c r="B283" s="211"/>
      <c r="C283" s="211"/>
      <c r="D283" s="211"/>
      <c r="E283" s="211"/>
      <c r="F283" s="211"/>
      <c r="G283" s="211"/>
      <c r="H283" s="211"/>
      <c r="I283" s="211"/>
      <c r="J283" s="211"/>
      <c r="K283" s="211"/>
      <c r="L283" s="211"/>
      <c r="M283" s="211"/>
      <c r="N283" s="211"/>
      <c r="O283" s="211"/>
      <c r="P283" s="211"/>
      <c r="Q283" s="211"/>
    </row>
    <row r="284" spans="2:17" ht="15.75">
      <c r="B284" s="211"/>
      <c r="C284" s="211"/>
      <c r="D284" s="211"/>
      <c r="E284" s="211"/>
      <c r="F284" s="211"/>
      <c r="G284" s="211"/>
      <c r="H284" s="211"/>
      <c r="I284" s="211"/>
      <c r="J284" s="211"/>
      <c r="K284" s="211"/>
      <c r="L284" s="211"/>
      <c r="M284" s="211"/>
      <c r="N284" s="211"/>
      <c r="O284" s="211"/>
      <c r="P284" s="211"/>
      <c r="Q284" s="211"/>
    </row>
    <row r="285" spans="2:17" ht="15.75">
      <c r="B285" s="211"/>
      <c r="C285" s="211"/>
      <c r="D285" s="211"/>
      <c r="E285" s="211"/>
      <c r="F285" s="211"/>
      <c r="G285" s="211"/>
      <c r="H285" s="211"/>
      <c r="I285" s="211"/>
      <c r="J285" s="211"/>
      <c r="K285" s="211"/>
      <c r="L285" s="211"/>
      <c r="M285" s="211"/>
      <c r="N285" s="211"/>
      <c r="O285" s="211"/>
      <c r="P285" s="211"/>
      <c r="Q285" s="211"/>
    </row>
    <row r="286" spans="2:17" ht="15.75">
      <c r="B286" s="211"/>
      <c r="C286" s="211"/>
      <c r="D286" s="211"/>
      <c r="E286" s="211"/>
      <c r="F286" s="211"/>
      <c r="G286" s="211"/>
      <c r="H286" s="211"/>
      <c r="I286" s="211"/>
      <c r="J286" s="211"/>
      <c r="K286" s="211"/>
      <c r="L286" s="211"/>
      <c r="M286" s="211"/>
      <c r="N286" s="211"/>
      <c r="O286" s="211"/>
      <c r="P286" s="211"/>
      <c r="Q286" s="211"/>
    </row>
    <row r="287" spans="2:17" ht="15.75">
      <c r="B287" s="211"/>
      <c r="C287" s="211"/>
      <c r="D287" s="211"/>
      <c r="E287" s="211"/>
      <c r="F287" s="211"/>
      <c r="G287" s="211"/>
      <c r="H287" s="211"/>
      <c r="I287" s="211"/>
      <c r="J287" s="211"/>
      <c r="K287" s="211"/>
      <c r="L287" s="211"/>
      <c r="M287" s="211"/>
      <c r="N287" s="211"/>
      <c r="O287" s="211"/>
      <c r="P287" s="211"/>
      <c r="Q287" s="211"/>
    </row>
    <row r="288" spans="2:17" ht="15.75">
      <c r="B288" s="211"/>
      <c r="C288" s="211"/>
      <c r="D288" s="211"/>
      <c r="E288" s="211"/>
      <c r="F288" s="211"/>
      <c r="G288" s="211"/>
      <c r="H288" s="211"/>
      <c r="I288" s="211"/>
      <c r="J288" s="211"/>
      <c r="K288" s="211"/>
      <c r="L288" s="211"/>
      <c r="M288" s="211"/>
      <c r="N288" s="211"/>
      <c r="O288" s="211"/>
      <c r="P288" s="211"/>
      <c r="Q288" s="211"/>
    </row>
    <row r="289" spans="2:17" ht="15.75">
      <c r="B289" s="211"/>
      <c r="C289" s="211"/>
      <c r="D289" s="211"/>
      <c r="E289" s="211"/>
      <c r="F289" s="211"/>
      <c r="G289" s="211"/>
      <c r="H289" s="211"/>
      <c r="I289" s="211"/>
      <c r="J289" s="211"/>
      <c r="K289" s="211"/>
      <c r="L289" s="211"/>
      <c r="M289" s="211"/>
      <c r="N289" s="211"/>
      <c r="O289" s="211"/>
      <c r="P289" s="211"/>
      <c r="Q289" s="211"/>
    </row>
    <row r="290" spans="2:17" ht="15.75">
      <c r="B290" s="211"/>
      <c r="C290" s="211"/>
      <c r="D290" s="211"/>
      <c r="E290" s="211"/>
      <c r="F290" s="211"/>
      <c r="G290" s="211"/>
      <c r="H290" s="211"/>
      <c r="I290" s="211"/>
      <c r="J290" s="211"/>
      <c r="K290" s="211"/>
      <c r="L290" s="211"/>
      <c r="M290" s="211"/>
      <c r="N290" s="211"/>
      <c r="O290" s="211"/>
      <c r="P290" s="211"/>
      <c r="Q290" s="211"/>
    </row>
    <row r="291" spans="2:17" ht="15.75">
      <c r="B291" s="211"/>
      <c r="C291" s="211"/>
      <c r="D291" s="211"/>
      <c r="E291" s="211"/>
      <c r="F291" s="211"/>
      <c r="G291" s="211"/>
      <c r="H291" s="211"/>
      <c r="I291" s="211"/>
      <c r="J291" s="211"/>
      <c r="K291" s="211"/>
      <c r="L291" s="211"/>
      <c r="M291" s="211"/>
      <c r="N291" s="211"/>
      <c r="O291" s="211"/>
      <c r="P291" s="211"/>
      <c r="Q291" s="211"/>
    </row>
    <row r="292" spans="2:17" ht="15.75">
      <c r="B292" s="211"/>
      <c r="C292" s="211"/>
      <c r="D292" s="211"/>
      <c r="E292" s="211"/>
      <c r="F292" s="211"/>
      <c r="G292" s="211"/>
      <c r="H292" s="211"/>
      <c r="I292" s="211"/>
      <c r="J292" s="211"/>
      <c r="K292" s="211"/>
      <c r="L292" s="211"/>
      <c r="M292" s="211"/>
      <c r="N292" s="211"/>
      <c r="O292" s="211"/>
      <c r="P292" s="211"/>
      <c r="Q292" s="211"/>
    </row>
    <row r="293" spans="2:17" ht="15.75">
      <c r="B293" s="211"/>
      <c r="C293" s="211"/>
      <c r="D293" s="211"/>
      <c r="E293" s="211"/>
      <c r="F293" s="211"/>
      <c r="G293" s="211"/>
      <c r="H293" s="211"/>
      <c r="I293" s="211"/>
      <c r="J293" s="211"/>
      <c r="K293" s="211"/>
      <c r="L293" s="211"/>
      <c r="M293" s="211"/>
      <c r="N293" s="211"/>
      <c r="O293" s="211"/>
      <c r="P293" s="211"/>
      <c r="Q293" s="211"/>
    </row>
    <row r="294" spans="2:17" ht="15.75">
      <c r="B294" s="211"/>
      <c r="C294" s="211"/>
      <c r="D294" s="211"/>
      <c r="E294" s="211"/>
      <c r="F294" s="211"/>
      <c r="G294" s="211"/>
      <c r="H294" s="211"/>
      <c r="I294" s="211"/>
      <c r="J294" s="211"/>
      <c r="K294" s="211"/>
      <c r="L294" s="211"/>
      <c r="M294" s="211"/>
      <c r="N294" s="211"/>
      <c r="O294" s="211"/>
      <c r="P294" s="211"/>
      <c r="Q294" s="211"/>
    </row>
    <row r="295" spans="2:17" ht="15.75">
      <c r="B295" s="211"/>
      <c r="C295" s="211"/>
      <c r="D295" s="211"/>
      <c r="E295" s="211"/>
      <c r="F295" s="211"/>
      <c r="G295" s="211"/>
      <c r="H295" s="211"/>
      <c r="I295" s="211"/>
      <c r="J295" s="211"/>
      <c r="K295" s="211"/>
      <c r="L295" s="211"/>
      <c r="M295" s="211"/>
      <c r="N295" s="211"/>
      <c r="O295" s="211"/>
      <c r="P295" s="211"/>
      <c r="Q295" s="211"/>
    </row>
    <row r="296" spans="2:17" ht="15.75">
      <c r="B296" s="211"/>
      <c r="C296" s="211"/>
      <c r="D296" s="211"/>
      <c r="E296" s="211"/>
      <c r="F296" s="211"/>
      <c r="G296" s="211"/>
      <c r="H296" s="211"/>
      <c r="I296" s="211"/>
      <c r="J296" s="211"/>
      <c r="K296" s="211"/>
      <c r="L296" s="211"/>
      <c r="M296" s="211"/>
      <c r="N296" s="211"/>
      <c r="O296" s="211"/>
      <c r="P296" s="211"/>
      <c r="Q296" s="211"/>
    </row>
    <row r="297" spans="2:17" ht="15.75">
      <c r="B297" s="211"/>
      <c r="C297" s="211"/>
      <c r="D297" s="211"/>
      <c r="E297" s="211"/>
      <c r="F297" s="211"/>
      <c r="G297" s="211"/>
      <c r="H297" s="211"/>
      <c r="I297" s="211"/>
      <c r="J297" s="211"/>
      <c r="K297" s="211"/>
      <c r="L297" s="211"/>
      <c r="M297" s="211"/>
      <c r="N297" s="211"/>
      <c r="O297" s="211"/>
      <c r="P297" s="211"/>
      <c r="Q297" s="211"/>
    </row>
    <row r="298" spans="2:17" ht="15.75">
      <c r="B298" s="211"/>
      <c r="C298" s="211"/>
      <c r="D298" s="211"/>
      <c r="E298" s="211"/>
      <c r="F298" s="211"/>
      <c r="G298" s="211"/>
      <c r="H298" s="211"/>
      <c r="I298" s="211"/>
      <c r="J298" s="211"/>
      <c r="K298" s="211"/>
      <c r="L298" s="211"/>
      <c r="M298" s="211"/>
      <c r="N298" s="211"/>
      <c r="O298" s="211"/>
      <c r="P298" s="211"/>
      <c r="Q298" s="211"/>
    </row>
    <row r="299" spans="2:17" ht="15.75">
      <c r="B299" s="211"/>
      <c r="C299" s="211"/>
      <c r="D299" s="211"/>
      <c r="E299" s="211"/>
      <c r="F299" s="211"/>
      <c r="G299" s="211"/>
      <c r="H299" s="211"/>
      <c r="I299" s="211"/>
      <c r="J299" s="211"/>
      <c r="K299" s="211"/>
      <c r="L299" s="211"/>
      <c r="M299" s="211"/>
      <c r="N299" s="211"/>
      <c r="O299" s="211"/>
      <c r="P299" s="211"/>
      <c r="Q299" s="211"/>
    </row>
    <row r="300" spans="2:17" ht="15.75">
      <c r="B300" s="211"/>
      <c r="C300" s="211"/>
      <c r="D300" s="211"/>
      <c r="E300" s="211"/>
      <c r="F300" s="211"/>
      <c r="G300" s="211"/>
      <c r="H300" s="211"/>
      <c r="I300" s="211"/>
      <c r="J300" s="211"/>
      <c r="K300" s="211"/>
      <c r="L300" s="211"/>
      <c r="M300" s="211"/>
      <c r="N300" s="211"/>
      <c r="O300" s="211"/>
      <c r="P300" s="211"/>
      <c r="Q300" s="211"/>
    </row>
    <row r="301" spans="2:17" ht="15.75">
      <c r="B301" s="211"/>
      <c r="C301" s="211"/>
      <c r="D301" s="211"/>
      <c r="E301" s="211"/>
      <c r="F301" s="211"/>
      <c r="G301" s="211"/>
      <c r="H301" s="211"/>
      <c r="I301" s="211"/>
      <c r="J301" s="211"/>
      <c r="K301" s="211"/>
      <c r="L301" s="211"/>
      <c r="M301" s="211"/>
      <c r="N301" s="211"/>
      <c r="O301" s="211"/>
      <c r="P301" s="211"/>
      <c r="Q301" s="211"/>
    </row>
    <row r="302" spans="2:17" ht="15.75">
      <c r="B302" s="211"/>
      <c r="C302" s="211"/>
      <c r="D302" s="211"/>
      <c r="E302" s="211"/>
      <c r="F302" s="211"/>
      <c r="G302" s="211"/>
      <c r="H302" s="211"/>
      <c r="I302" s="211"/>
      <c r="J302" s="211"/>
      <c r="K302" s="211"/>
      <c r="L302" s="211"/>
      <c r="M302" s="211"/>
      <c r="N302" s="211"/>
      <c r="O302" s="211"/>
      <c r="P302" s="211"/>
      <c r="Q302" s="211"/>
    </row>
    <row r="303" spans="2:17" ht="15.75">
      <c r="B303" s="211"/>
      <c r="C303" s="211"/>
      <c r="D303" s="211"/>
      <c r="E303" s="211"/>
      <c r="F303" s="211"/>
      <c r="G303" s="211"/>
      <c r="H303" s="211"/>
      <c r="I303" s="211"/>
      <c r="J303" s="211"/>
      <c r="K303" s="211"/>
      <c r="L303" s="211"/>
      <c r="M303" s="211"/>
      <c r="N303" s="211"/>
      <c r="O303" s="211"/>
      <c r="P303" s="211"/>
      <c r="Q303" s="211"/>
    </row>
    <row r="304" spans="2:17" ht="15.75">
      <c r="B304" s="211"/>
      <c r="C304" s="211"/>
      <c r="D304" s="211"/>
      <c r="E304" s="211"/>
      <c r="F304" s="211"/>
      <c r="G304" s="211"/>
      <c r="H304" s="211"/>
      <c r="I304" s="211"/>
      <c r="J304" s="211"/>
      <c r="K304" s="211"/>
      <c r="L304" s="211"/>
      <c r="M304" s="211"/>
      <c r="N304" s="211"/>
      <c r="O304" s="211"/>
      <c r="P304" s="211"/>
      <c r="Q304" s="211"/>
    </row>
    <row r="305" spans="2:17" ht="15.75">
      <c r="B305" s="211"/>
      <c r="C305" s="211"/>
      <c r="D305" s="211"/>
      <c r="E305" s="211"/>
      <c r="F305" s="211"/>
      <c r="G305" s="211"/>
      <c r="H305" s="211"/>
      <c r="I305" s="211"/>
      <c r="J305" s="211"/>
      <c r="K305" s="211"/>
      <c r="L305" s="211"/>
      <c r="M305" s="211"/>
      <c r="N305" s="211"/>
      <c r="O305" s="211"/>
      <c r="P305" s="211"/>
      <c r="Q305" s="211"/>
    </row>
    <row r="306" spans="2:17" ht="15.75">
      <c r="B306" s="211"/>
      <c r="C306" s="211"/>
      <c r="D306" s="211"/>
      <c r="E306" s="211"/>
      <c r="F306" s="211"/>
      <c r="G306" s="211"/>
      <c r="H306" s="211"/>
      <c r="I306" s="211"/>
      <c r="J306" s="211"/>
      <c r="K306" s="211"/>
      <c r="L306" s="211"/>
      <c r="M306" s="211"/>
      <c r="N306" s="211"/>
      <c r="O306" s="211"/>
      <c r="P306" s="211"/>
      <c r="Q306" s="211"/>
    </row>
    <row r="307" spans="2:17" ht="15.75">
      <c r="B307" s="211"/>
      <c r="C307" s="211"/>
      <c r="D307" s="211"/>
      <c r="E307" s="211"/>
      <c r="F307" s="211"/>
      <c r="G307" s="211"/>
      <c r="H307" s="211"/>
      <c r="I307" s="211"/>
      <c r="J307" s="211"/>
      <c r="K307" s="211"/>
      <c r="L307" s="211"/>
      <c r="M307" s="211"/>
      <c r="N307" s="211"/>
      <c r="O307" s="211"/>
      <c r="P307" s="211"/>
      <c r="Q307" s="211"/>
    </row>
    <row r="308" spans="2:17" ht="15.75">
      <c r="B308" s="211"/>
      <c r="C308" s="211"/>
      <c r="D308" s="211"/>
      <c r="E308" s="211"/>
      <c r="F308" s="211"/>
      <c r="G308" s="211"/>
      <c r="H308" s="211"/>
      <c r="I308" s="211"/>
      <c r="J308" s="211"/>
      <c r="K308" s="211"/>
      <c r="L308" s="211"/>
      <c r="M308" s="211"/>
      <c r="N308" s="211"/>
      <c r="O308" s="211"/>
      <c r="P308" s="211"/>
      <c r="Q308" s="211"/>
    </row>
    <row r="309" spans="2:17" ht="15.75">
      <c r="B309" s="211"/>
      <c r="C309" s="211"/>
      <c r="D309" s="211"/>
      <c r="E309" s="211"/>
      <c r="F309" s="211"/>
      <c r="G309" s="211"/>
      <c r="H309" s="211"/>
      <c r="I309" s="211"/>
      <c r="J309" s="211"/>
      <c r="K309" s="211"/>
      <c r="L309" s="211"/>
      <c r="M309" s="211"/>
      <c r="N309" s="211"/>
      <c r="O309" s="211"/>
      <c r="P309" s="211"/>
      <c r="Q309" s="211"/>
    </row>
    <row r="310" spans="2:17" ht="15.75">
      <c r="B310" s="211"/>
      <c r="C310" s="211"/>
      <c r="D310" s="211"/>
      <c r="E310" s="211"/>
      <c r="F310" s="211"/>
      <c r="G310" s="211"/>
      <c r="H310" s="211"/>
      <c r="I310" s="211"/>
      <c r="J310" s="211"/>
      <c r="K310" s="211"/>
      <c r="L310" s="211"/>
      <c r="M310" s="211"/>
      <c r="N310" s="211"/>
      <c r="O310" s="211"/>
      <c r="P310" s="211"/>
      <c r="Q310" s="211"/>
    </row>
    <row r="311" spans="2:17" ht="15.75">
      <c r="B311" s="211"/>
      <c r="C311" s="211"/>
      <c r="D311" s="211"/>
      <c r="E311" s="211"/>
      <c r="F311" s="211"/>
      <c r="G311" s="211"/>
      <c r="H311" s="211"/>
      <c r="I311" s="211"/>
      <c r="J311" s="211"/>
      <c r="K311" s="211"/>
      <c r="L311" s="211"/>
      <c r="M311" s="211"/>
      <c r="N311" s="211"/>
      <c r="O311" s="211"/>
      <c r="P311" s="211"/>
      <c r="Q311" s="211"/>
    </row>
    <row r="312" spans="2:17" ht="15.75">
      <c r="B312" s="211"/>
      <c r="C312" s="211"/>
      <c r="D312" s="211"/>
      <c r="E312" s="211"/>
      <c r="F312" s="211"/>
      <c r="G312" s="211"/>
      <c r="H312" s="211"/>
      <c r="I312" s="211"/>
      <c r="J312" s="211"/>
      <c r="K312" s="211"/>
      <c r="L312" s="211"/>
      <c r="M312" s="211"/>
      <c r="N312" s="211"/>
      <c r="O312" s="211"/>
      <c r="P312" s="211"/>
      <c r="Q312" s="211"/>
    </row>
    <row r="313" spans="2:17" ht="15.75">
      <c r="B313" s="211"/>
      <c r="C313" s="211"/>
      <c r="D313" s="211"/>
      <c r="E313" s="211"/>
      <c r="F313" s="211"/>
      <c r="G313" s="211"/>
      <c r="H313" s="211"/>
      <c r="I313" s="211"/>
      <c r="J313" s="211"/>
      <c r="K313" s="211"/>
      <c r="L313" s="211"/>
      <c r="M313" s="211"/>
      <c r="N313" s="211"/>
      <c r="O313" s="211"/>
      <c r="P313" s="211"/>
      <c r="Q313" s="211"/>
    </row>
    <row r="314" spans="2:17" ht="15.75">
      <c r="B314" s="211"/>
      <c r="C314" s="211"/>
      <c r="D314" s="211"/>
      <c r="E314" s="211"/>
      <c r="F314" s="211"/>
      <c r="G314" s="211"/>
      <c r="H314" s="211"/>
      <c r="I314" s="211"/>
      <c r="J314" s="211"/>
      <c r="K314" s="211"/>
      <c r="L314" s="211"/>
      <c r="M314" s="211"/>
      <c r="N314" s="211"/>
      <c r="O314" s="211"/>
      <c r="P314" s="211"/>
      <c r="Q314" s="211"/>
    </row>
    <row r="315" spans="2:17" ht="15.75">
      <c r="B315" s="211"/>
      <c r="C315" s="211"/>
      <c r="D315" s="211"/>
      <c r="E315" s="211"/>
      <c r="F315" s="211"/>
      <c r="G315" s="211"/>
      <c r="H315" s="211"/>
      <c r="I315" s="211"/>
      <c r="J315" s="211"/>
      <c r="K315" s="211"/>
      <c r="L315" s="211"/>
      <c r="M315" s="211"/>
      <c r="N315" s="211"/>
      <c r="O315" s="211"/>
      <c r="P315" s="211"/>
      <c r="Q315" s="211"/>
    </row>
    <row r="316" spans="2:17" ht="15.75">
      <c r="B316" s="211"/>
      <c r="C316" s="211"/>
      <c r="D316" s="211"/>
      <c r="E316" s="211"/>
      <c r="F316" s="211"/>
      <c r="G316" s="211"/>
      <c r="H316" s="211"/>
      <c r="I316" s="211"/>
      <c r="J316" s="211"/>
      <c r="K316" s="211"/>
      <c r="L316" s="211"/>
      <c r="M316" s="211"/>
      <c r="N316" s="211"/>
      <c r="O316" s="211"/>
      <c r="P316" s="211"/>
      <c r="Q316" s="211"/>
    </row>
    <row r="317" spans="2:17" ht="15.75">
      <c r="B317" s="211"/>
      <c r="C317" s="211"/>
      <c r="D317" s="211"/>
      <c r="E317" s="211"/>
      <c r="F317" s="211"/>
      <c r="G317" s="211"/>
      <c r="H317" s="211"/>
      <c r="I317" s="211"/>
      <c r="J317" s="211"/>
      <c r="K317" s="211"/>
      <c r="L317" s="211"/>
      <c r="M317" s="211"/>
      <c r="N317" s="211"/>
      <c r="O317" s="211"/>
      <c r="P317" s="211"/>
      <c r="Q317" s="211"/>
    </row>
    <row r="318" spans="2:17" ht="15.75">
      <c r="B318" s="211"/>
      <c r="C318" s="211"/>
      <c r="D318" s="211"/>
      <c r="E318" s="211"/>
      <c r="F318" s="211"/>
      <c r="G318" s="211"/>
      <c r="H318" s="211"/>
      <c r="I318" s="211"/>
      <c r="J318" s="211"/>
      <c r="K318" s="211"/>
      <c r="L318" s="211"/>
      <c r="M318" s="211"/>
      <c r="N318" s="211"/>
      <c r="O318" s="211"/>
      <c r="P318" s="211"/>
      <c r="Q318" s="211"/>
    </row>
    <row r="319" spans="2:17" ht="15.75">
      <c r="B319" s="211"/>
      <c r="C319" s="211"/>
      <c r="D319" s="211"/>
      <c r="E319" s="211"/>
      <c r="F319" s="211"/>
      <c r="G319" s="211"/>
      <c r="H319" s="211"/>
      <c r="I319" s="211"/>
      <c r="J319" s="211"/>
      <c r="K319" s="211"/>
      <c r="L319" s="211"/>
      <c r="M319" s="211"/>
      <c r="N319" s="211"/>
      <c r="O319" s="211"/>
      <c r="P319" s="211"/>
      <c r="Q319" s="211"/>
    </row>
    <row r="320" spans="2:17" ht="15.75">
      <c r="B320" s="211"/>
      <c r="C320" s="211"/>
      <c r="D320" s="211"/>
      <c r="E320" s="211"/>
      <c r="F320" s="211"/>
      <c r="G320" s="211"/>
      <c r="H320" s="211"/>
      <c r="I320" s="211"/>
      <c r="J320" s="211"/>
      <c r="K320" s="211"/>
      <c r="L320" s="211"/>
      <c r="M320" s="211"/>
      <c r="N320" s="211"/>
      <c r="O320" s="211"/>
      <c r="P320" s="211"/>
      <c r="Q320" s="211"/>
    </row>
    <row r="321" spans="2:17" ht="15.75">
      <c r="B321" s="211"/>
      <c r="C321" s="211"/>
      <c r="D321" s="211"/>
      <c r="E321" s="211"/>
      <c r="F321" s="211"/>
      <c r="G321" s="211"/>
      <c r="H321" s="211"/>
      <c r="I321" s="211"/>
      <c r="J321" s="211"/>
      <c r="K321" s="211"/>
      <c r="L321" s="211"/>
      <c r="M321" s="211"/>
      <c r="N321" s="211"/>
      <c r="O321" s="211"/>
      <c r="P321" s="211"/>
      <c r="Q321" s="211"/>
    </row>
    <row r="322" spans="2:17" ht="15.75">
      <c r="B322" s="211"/>
      <c r="C322" s="211"/>
      <c r="D322" s="211"/>
      <c r="E322" s="211"/>
      <c r="F322" s="211"/>
      <c r="G322" s="211"/>
      <c r="H322" s="211"/>
      <c r="I322" s="211"/>
      <c r="J322" s="211"/>
      <c r="K322" s="211"/>
      <c r="L322" s="211"/>
      <c r="M322" s="211"/>
      <c r="N322" s="211"/>
      <c r="O322" s="211"/>
      <c r="P322" s="211"/>
      <c r="Q322" s="211"/>
    </row>
    <row r="323" spans="2:17" ht="15.75">
      <c r="B323" s="211"/>
      <c r="C323" s="211"/>
      <c r="D323" s="211"/>
      <c r="E323" s="211"/>
      <c r="F323" s="211"/>
      <c r="G323" s="211"/>
      <c r="H323" s="211"/>
      <c r="I323" s="211"/>
      <c r="J323" s="211"/>
      <c r="K323" s="211"/>
      <c r="L323" s="211"/>
      <c r="M323" s="211"/>
      <c r="N323" s="211"/>
      <c r="O323" s="211"/>
      <c r="P323" s="211"/>
      <c r="Q323" s="211"/>
    </row>
    <row r="324" spans="2:17" ht="15.75">
      <c r="B324" s="211"/>
      <c r="C324" s="211"/>
      <c r="D324" s="211"/>
      <c r="E324" s="211"/>
      <c r="F324" s="211"/>
      <c r="G324" s="211"/>
      <c r="H324" s="211"/>
      <c r="I324" s="211"/>
      <c r="J324" s="211"/>
      <c r="K324" s="211"/>
      <c r="L324" s="211"/>
      <c r="M324" s="211"/>
      <c r="N324" s="211"/>
      <c r="O324" s="211"/>
      <c r="P324" s="211"/>
      <c r="Q324" s="211"/>
    </row>
    <row r="325" spans="2:17" ht="15.75">
      <c r="B325" s="211"/>
      <c r="C325" s="211"/>
      <c r="D325" s="211"/>
      <c r="E325" s="211"/>
      <c r="F325" s="211"/>
      <c r="G325" s="211"/>
      <c r="H325" s="211"/>
      <c r="I325" s="211"/>
      <c r="J325" s="211"/>
      <c r="K325" s="211"/>
      <c r="L325" s="211"/>
      <c r="M325" s="211"/>
      <c r="N325" s="211"/>
      <c r="O325" s="211"/>
      <c r="P325" s="211"/>
      <c r="Q325" s="211"/>
    </row>
    <row r="326" spans="2:17" ht="15.75">
      <c r="B326" s="211"/>
      <c r="C326" s="211"/>
      <c r="D326" s="211"/>
      <c r="E326" s="211"/>
      <c r="F326" s="211"/>
      <c r="G326" s="211"/>
      <c r="H326" s="211"/>
      <c r="I326" s="211"/>
      <c r="J326" s="211"/>
      <c r="K326" s="211"/>
      <c r="L326" s="211"/>
      <c r="M326" s="211"/>
      <c r="N326" s="211"/>
      <c r="O326" s="211"/>
      <c r="P326" s="211"/>
      <c r="Q326" s="211"/>
    </row>
    <row r="327" spans="2:17" ht="15.75">
      <c r="B327" s="211"/>
      <c r="C327" s="211"/>
      <c r="D327" s="211"/>
      <c r="E327" s="211"/>
      <c r="F327" s="211"/>
      <c r="G327" s="211"/>
      <c r="H327" s="211"/>
      <c r="I327" s="211"/>
      <c r="J327" s="211"/>
      <c r="K327" s="211"/>
      <c r="L327" s="211"/>
      <c r="M327" s="211"/>
      <c r="N327" s="211"/>
      <c r="O327" s="211"/>
      <c r="P327" s="211"/>
      <c r="Q327" s="211"/>
    </row>
    <row r="328" spans="2:17" ht="15.75">
      <c r="B328" s="211"/>
      <c r="C328" s="211"/>
      <c r="D328" s="211"/>
      <c r="E328" s="211"/>
      <c r="F328" s="211"/>
      <c r="G328" s="211"/>
      <c r="H328" s="211"/>
      <c r="I328" s="211"/>
      <c r="J328" s="211"/>
      <c r="K328" s="211"/>
      <c r="L328" s="211"/>
      <c r="M328" s="211"/>
      <c r="N328" s="211"/>
      <c r="O328" s="211"/>
      <c r="P328" s="211"/>
      <c r="Q328" s="211"/>
    </row>
    <row r="329" spans="2:17" ht="15.75">
      <c r="B329" s="211"/>
      <c r="C329" s="211"/>
      <c r="D329" s="211"/>
      <c r="E329" s="211"/>
      <c r="F329" s="211"/>
      <c r="G329" s="211"/>
      <c r="H329" s="211"/>
      <c r="I329" s="211"/>
      <c r="J329" s="211"/>
      <c r="K329" s="211"/>
      <c r="L329" s="211"/>
      <c r="M329" s="211"/>
      <c r="N329" s="211"/>
      <c r="O329" s="211"/>
      <c r="P329" s="211"/>
      <c r="Q329" s="211"/>
    </row>
    <row r="330" spans="2:17" ht="15.75">
      <c r="B330" s="211"/>
      <c r="C330" s="211"/>
      <c r="D330" s="211"/>
      <c r="E330" s="211"/>
      <c r="F330" s="211"/>
      <c r="G330" s="211"/>
      <c r="H330" s="211"/>
      <c r="I330" s="211"/>
      <c r="J330" s="211"/>
      <c r="K330" s="211"/>
      <c r="L330" s="211"/>
      <c r="M330" s="211"/>
      <c r="N330" s="211"/>
      <c r="O330" s="211"/>
      <c r="P330" s="211"/>
      <c r="Q330" s="211"/>
    </row>
    <row r="331" spans="2:17" ht="15.75">
      <c r="B331" s="211"/>
      <c r="C331" s="211"/>
      <c r="D331" s="211"/>
      <c r="E331" s="211"/>
      <c r="F331" s="211"/>
      <c r="G331" s="211"/>
      <c r="H331" s="211"/>
      <c r="I331" s="211"/>
      <c r="J331" s="211"/>
      <c r="K331" s="211"/>
      <c r="L331" s="211"/>
      <c r="M331" s="211"/>
      <c r="N331" s="211"/>
      <c r="O331" s="211"/>
      <c r="P331" s="211"/>
      <c r="Q331" s="211"/>
    </row>
    <row r="332" spans="2:17" ht="15.75">
      <c r="B332" s="211"/>
      <c r="C332" s="211"/>
      <c r="D332" s="211"/>
      <c r="E332" s="211"/>
      <c r="F332" s="211"/>
      <c r="G332" s="211"/>
      <c r="H332" s="211"/>
      <c r="I332" s="211"/>
      <c r="J332" s="211"/>
      <c r="K332" s="211"/>
      <c r="L332" s="211"/>
      <c r="M332" s="211"/>
      <c r="N332" s="211"/>
      <c r="O332" s="211"/>
      <c r="P332" s="211"/>
      <c r="Q332" s="211"/>
    </row>
    <row r="333" spans="2:17" ht="15.75">
      <c r="B333" s="211"/>
      <c r="C333" s="211"/>
      <c r="D333" s="211"/>
      <c r="E333" s="211"/>
      <c r="F333" s="211"/>
      <c r="G333" s="211"/>
      <c r="H333" s="211"/>
      <c r="I333" s="211"/>
      <c r="J333" s="211"/>
      <c r="K333" s="211"/>
      <c r="L333" s="211"/>
      <c r="M333" s="211"/>
      <c r="N333" s="211"/>
      <c r="O333" s="211"/>
      <c r="P333" s="211"/>
      <c r="Q333" s="211"/>
    </row>
    <row r="334" spans="2:17" ht="15.75">
      <c r="B334" s="211"/>
      <c r="C334" s="211"/>
      <c r="D334" s="211"/>
      <c r="E334" s="211"/>
      <c r="F334" s="211"/>
      <c r="G334" s="211"/>
      <c r="H334" s="211"/>
      <c r="I334" s="211"/>
      <c r="J334" s="211"/>
      <c r="K334" s="211"/>
      <c r="L334" s="211"/>
      <c r="M334" s="211"/>
      <c r="N334" s="211"/>
      <c r="O334" s="211"/>
      <c r="P334" s="211"/>
      <c r="Q334" s="211"/>
    </row>
    <row r="335" spans="2:17" ht="15.75">
      <c r="B335" s="211"/>
      <c r="C335" s="211"/>
      <c r="D335" s="211"/>
      <c r="E335" s="211"/>
      <c r="F335" s="211"/>
      <c r="G335" s="211"/>
      <c r="H335" s="211"/>
      <c r="I335" s="211"/>
      <c r="J335" s="211"/>
      <c r="K335" s="211"/>
      <c r="L335" s="211"/>
      <c r="M335" s="211"/>
      <c r="N335" s="211"/>
      <c r="O335" s="211"/>
      <c r="P335" s="211"/>
      <c r="Q335" s="211"/>
    </row>
    <row r="336" spans="2:17" ht="15.75">
      <c r="B336" s="211"/>
      <c r="C336" s="211"/>
      <c r="D336" s="211"/>
      <c r="E336" s="211"/>
      <c r="F336" s="211"/>
      <c r="G336" s="211"/>
      <c r="H336" s="211"/>
      <c r="I336" s="211"/>
      <c r="J336" s="211"/>
      <c r="K336" s="211"/>
      <c r="L336" s="211"/>
      <c r="M336" s="211"/>
      <c r="N336" s="211"/>
      <c r="O336" s="211"/>
      <c r="P336" s="211"/>
      <c r="Q336" s="211"/>
    </row>
    <row r="337" spans="2:17" ht="15.75">
      <c r="B337" s="211"/>
      <c r="C337" s="211"/>
      <c r="D337" s="211"/>
      <c r="E337" s="211"/>
      <c r="F337" s="211"/>
      <c r="G337" s="211"/>
      <c r="H337" s="211"/>
      <c r="I337" s="211"/>
      <c r="J337" s="211"/>
      <c r="K337" s="211"/>
      <c r="L337" s="211"/>
      <c r="M337" s="211"/>
      <c r="N337" s="211"/>
      <c r="O337" s="211"/>
      <c r="P337" s="211"/>
      <c r="Q337" s="211"/>
    </row>
    <row r="338" spans="2:17" ht="15.75">
      <c r="B338" s="211"/>
      <c r="C338" s="211"/>
      <c r="D338" s="211"/>
      <c r="E338" s="211"/>
      <c r="F338" s="211"/>
      <c r="G338" s="211"/>
      <c r="H338" s="211"/>
      <c r="I338" s="211"/>
      <c r="J338" s="211"/>
      <c r="K338" s="211"/>
      <c r="L338" s="211"/>
      <c r="M338" s="211"/>
      <c r="N338" s="211"/>
      <c r="O338" s="211"/>
      <c r="P338" s="211"/>
      <c r="Q338" s="211"/>
    </row>
    <row r="339" spans="2:17" ht="15.75">
      <c r="B339" s="211"/>
      <c r="C339" s="211"/>
      <c r="D339" s="211"/>
      <c r="E339" s="211"/>
      <c r="F339" s="211"/>
      <c r="G339" s="211"/>
      <c r="H339" s="211"/>
      <c r="I339" s="211"/>
      <c r="J339" s="211"/>
      <c r="K339" s="211"/>
      <c r="L339" s="211"/>
      <c r="M339" s="211"/>
      <c r="N339" s="211"/>
      <c r="O339" s="211"/>
      <c r="P339" s="211"/>
      <c r="Q339" s="211"/>
    </row>
    <row r="340" spans="2:17" ht="15.75">
      <c r="B340" s="211"/>
      <c r="C340" s="211"/>
      <c r="D340" s="211"/>
      <c r="E340" s="211"/>
      <c r="F340" s="211"/>
      <c r="G340" s="211"/>
      <c r="H340" s="211"/>
      <c r="I340" s="211"/>
      <c r="J340" s="211"/>
      <c r="K340" s="211"/>
      <c r="L340" s="211"/>
      <c r="M340" s="211"/>
      <c r="N340" s="211"/>
      <c r="O340" s="211"/>
      <c r="P340" s="211"/>
      <c r="Q340" s="211"/>
    </row>
    <row r="341" spans="2:17" ht="15.75">
      <c r="B341" s="211"/>
      <c r="C341" s="211"/>
      <c r="D341" s="211"/>
      <c r="E341" s="211"/>
      <c r="F341" s="211"/>
      <c r="G341" s="211"/>
      <c r="H341" s="211"/>
      <c r="I341" s="211"/>
      <c r="J341" s="211"/>
      <c r="K341" s="211"/>
      <c r="L341" s="211"/>
      <c r="M341" s="211"/>
      <c r="N341" s="211"/>
      <c r="O341" s="211"/>
      <c r="P341" s="211"/>
      <c r="Q341" s="211"/>
    </row>
    <row r="342" spans="2:17" ht="15.75">
      <c r="B342" s="211"/>
      <c r="C342" s="211"/>
      <c r="D342" s="211"/>
      <c r="E342" s="211"/>
      <c r="F342" s="211"/>
      <c r="G342" s="211"/>
      <c r="H342" s="211"/>
      <c r="I342" s="211"/>
      <c r="J342" s="211"/>
      <c r="K342" s="211"/>
      <c r="L342" s="211"/>
      <c r="M342" s="211"/>
      <c r="N342" s="211"/>
      <c r="O342" s="211"/>
      <c r="P342" s="211"/>
      <c r="Q342" s="211"/>
    </row>
    <row r="343" spans="2:17" ht="15.75">
      <c r="B343" s="211"/>
      <c r="C343" s="211"/>
      <c r="D343" s="211"/>
      <c r="E343" s="211"/>
      <c r="F343" s="211"/>
      <c r="G343" s="211"/>
      <c r="H343" s="211"/>
      <c r="I343" s="211"/>
      <c r="J343" s="211"/>
      <c r="K343" s="211"/>
      <c r="L343" s="211"/>
      <c r="M343" s="211"/>
      <c r="N343" s="211"/>
      <c r="O343" s="211"/>
      <c r="P343" s="211"/>
      <c r="Q343" s="211"/>
    </row>
    <row r="344" spans="2:17" ht="15.75">
      <c r="B344" s="211"/>
      <c r="C344" s="211"/>
      <c r="D344" s="211"/>
      <c r="E344" s="211"/>
      <c r="F344" s="211"/>
      <c r="G344" s="211"/>
      <c r="H344" s="211"/>
      <c r="I344" s="211"/>
      <c r="J344" s="211"/>
      <c r="K344" s="211"/>
      <c r="L344" s="211"/>
      <c r="M344" s="211"/>
      <c r="N344" s="211"/>
      <c r="O344" s="211"/>
      <c r="P344" s="211"/>
      <c r="Q344" s="211"/>
    </row>
    <row r="345" spans="2:17" ht="15.75">
      <c r="B345" s="211"/>
      <c r="C345" s="211"/>
      <c r="D345" s="211"/>
      <c r="E345" s="211"/>
      <c r="F345" s="211"/>
      <c r="G345" s="211"/>
      <c r="H345" s="211"/>
      <c r="I345" s="211"/>
      <c r="J345" s="211"/>
      <c r="K345" s="211"/>
      <c r="L345" s="211"/>
      <c r="M345" s="211"/>
      <c r="N345" s="211"/>
      <c r="O345" s="211"/>
      <c r="P345" s="211"/>
      <c r="Q345" s="211"/>
    </row>
    <row r="346" spans="2:17" ht="15.75">
      <c r="B346" s="211"/>
      <c r="C346" s="211"/>
      <c r="D346" s="211"/>
      <c r="E346" s="211"/>
      <c r="F346" s="211"/>
      <c r="G346" s="211"/>
      <c r="H346" s="211"/>
      <c r="I346" s="211"/>
      <c r="J346" s="211"/>
      <c r="K346" s="211"/>
      <c r="L346" s="211"/>
      <c r="M346" s="211"/>
      <c r="N346" s="211"/>
      <c r="O346" s="211"/>
      <c r="P346" s="211"/>
      <c r="Q346" s="211"/>
    </row>
    <row r="347" spans="2:17" ht="15.75">
      <c r="B347" s="211"/>
      <c r="C347" s="211"/>
      <c r="D347" s="211"/>
      <c r="E347" s="211"/>
      <c r="F347" s="211"/>
      <c r="G347" s="211"/>
      <c r="H347" s="211"/>
      <c r="I347" s="211"/>
      <c r="J347" s="211"/>
      <c r="K347" s="211"/>
      <c r="L347" s="211"/>
      <c r="M347" s="211"/>
      <c r="N347" s="211"/>
      <c r="O347" s="211"/>
      <c r="P347" s="211"/>
      <c r="Q347" s="211"/>
    </row>
    <row r="348" spans="2:17" ht="15.75">
      <c r="B348" s="211"/>
      <c r="C348" s="211"/>
      <c r="D348" s="211"/>
      <c r="E348" s="211"/>
      <c r="F348" s="211"/>
      <c r="G348" s="211"/>
      <c r="H348" s="211"/>
      <c r="I348" s="211"/>
      <c r="J348" s="211"/>
      <c r="K348" s="211"/>
      <c r="L348" s="211"/>
      <c r="M348" s="211"/>
      <c r="N348" s="211"/>
      <c r="O348" s="211"/>
      <c r="P348" s="211"/>
      <c r="Q348" s="211"/>
    </row>
    <row r="349" spans="2:17" ht="15.75">
      <c r="B349" s="211"/>
      <c r="C349" s="211"/>
      <c r="D349" s="211"/>
      <c r="E349" s="211"/>
      <c r="F349" s="211"/>
      <c r="G349" s="211"/>
      <c r="H349" s="211"/>
      <c r="I349" s="211"/>
      <c r="J349" s="211"/>
      <c r="K349" s="211"/>
      <c r="L349" s="211"/>
      <c r="M349" s="211"/>
      <c r="N349" s="211"/>
      <c r="O349" s="211"/>
      <c r="P349" s="211"/>
      <c r="Q349" s="211"/>
    </row>
    <row r="350" spans="2:17" ht="15.75">
      <c r="B350" s="211"/>
      <c r="C350" s="211"/>
      <c r="D350" s="211"/>
      <c r="E350" s="211"/>
      <c r="F350" s="211"/>
      <c r="G350" s="211"/>
      <c r="H350" s="211"/>
      <c r="I350" s="211"/>
      <c r="J350" s="211"/>
      <c r="K350" s="211"/>
      <c r="L350" s="211"/>
      <c r="M350" s="211"/>
      <c r="N350" s="211"/>
      <c r="O350" s="211"/>
      <c r="P350" s="211"/>
      <c r="Q350" s="211"/>
    </row>
    <row r="351" spans="2:17" ht="15.75">
      <c r="B351" s="211"/>
      <c r="C351" s="211"/>
      <c r="D351" s="211"/>
      <c r="E351" s="211"/>
      <c r="F351" s="211"/>
      <c r="G351" s="211"/>
      <c r="H351" s="211"/>
      <c r="I351" s="211"/>
      <c r="J351" s="211"/>
      <c r="K351" s="211"/>
      <c r="L351" s="211"/>
      <c r="M351" s="211"/>
      <c r="N351" s="211"/>
      <c r="O351" s="211"/>
      <c r="P351" s="211"/>
      <c r="Q351" s="211"/>
    </row>
    <row r="352" spans="2:17" ht="15.75">
      <c r="B352" s="211"/>
      <c r="C352" s="211"/>
      <c r="D352" s="211"/>
      <c r="E352" s="211"/>
      <c r="F352" s="211"/>
      <c r="G352" s="211"/>
      <c r="H352" s="211"/>
      <c r="I352" s="211"/>
      <c r="J352" s="211"/>
      <c r="K352" s="211"/>
      <c r="L352" s="211"/>
      <c r="M352" s="211"/>
      <c r="N352" s="211"/>
      <c r="O352" s="211"/>
      <c r="P352" s="211"/>
      <c r="Q352" s="211"/>
    </row>
    <row r="353" spans="2:17" ht="15.75">
      <c r="B353" s="211"/>
      <c r="C353" s="211"/>
      <c r="D353" s="211"/>
      <c r="E353" s="211"/>
      <c r="F353" s="211"/>
      <c r="G353" s="211"/>
      <c r="H353" s="211"/>
      <c r="I353" s="211"/>
      <c r="J353" s="211"/>
      <c r="K353" s="211"/>
      <c r="L353" s="211"/>
      <c r="M353" s="211"/>
      <c r="N353" s="211"/>
      <c r="O353" s="211"/>
      <c r="P353" s="211"/>
      <c r="Q353" s="211"/>
    </row>
    <row r="354" spans="2:17" ht="15.75">
      <c r="B354" s="211"/>
      <c r="C354" s="211"/>
      <c r="D354" s="211"/>
      <c r="E354" s="211"/>
      <c r="F354" s="211"/>
      <c r="G354" s="211"/>
      <c r="H354" s="211"/>
      <c r="I354" s="211"/>
      <c r="J354" s="211"/>
      <c r="K354" s="211"/>
      <c r="L354" s="211"/>
      <c r="M354" s="211"/>
      <c r="N354" s="211"/>
      <c r="O354" s="211"/>
      <c r="P354" s="211"/>
      <c r="Q354" s="211"/>
    </row>
    <row r="355" spans="2:17" ht="15.75">
      <c r="B355" s="211"/>
      <c r="C355" s="211"/>
      <c r="D355" s="211"/>
      <c r="E355" s="211"/>
      <c r="F355" s="211"/>
      <c r="G355" s="211"/>
      <c r="H355" s="211"/>
      <c r="I355" s="211"/>
      <c r="J355" s="211"/>
      <c r="K355" s="211"/>
      <c r="L355" s="211"/>
      <c r="M355" s="211"/>
      <c r="N355" s="211"/>
      <c r="O355" s="211"/>
      <c r="P355" s="211"/>
      <c r="Q355" s="211"/>
    </row>
    <row r="356" spans="2:17" ht="15.75">
      <c r="B356" s="211"/>
      <c r="C356" s="211"/>
      <c r="D356" s="211"/>
      <c r="E356" s="211"/>
      <c r="F356" s="211"/>
      <c r="G356" s="211"/>
      <c r="H356" s="211"/>
      <c r="I356" s="211"/>
      <c r="J356" s="211"/>
      <c r="K356" s="211"/>
      <c r="L356" s="211"/>
      <c r="M356" s="211"/>
      <c r="N356" s="211"/>
      <c r="O356" s="211"/>
      <c r="P356" s="211"/>
      <c r="Q356" s="211"/>
    </row>
    <row r="357" spans="2:17" ht="15.75">
      <c r="B357" s="211"/>
      <c r="C357" s="211"/>
      <c r="D357" s="211"/>
      <c r="E357" s="211"/>
      <c r="F357" s="211"/>
      <c r="G357" s="211"/>
      <c r="H357" s="211"/>
      <c r="I357" s="211"/>
      <c r="J357" s="211"/>
      <c r="K357" s="211"/>
      <c r="L357" s="211"/>
      <c r="M357" s="211"/>
      <c r="N357" s="211"/>
      <c r="O357" s="211"/>
      <c r="P357" s="211"/>
      <c r="Q357" s="211"/>
    </row>
    <row r="358" spans="2:17" ht="15.75">
      <c r="B358" s="211"/>
      <c r="C358" s="211"/>
      <c r="D358" s="211"/>
      <c r="E358" s="211"/>
      <c r="F358" s="211"/>
      <c r="G358" s="211"/>
      <c r="H358" s="211"/>
      <c r="I358" s="211"/>
      <c r="J358" s="211"/>
      <c r="K358" s="211"/>
      <c r="L358" s="211"/>
      <c r="M358" s="211"/>
      <c r="N358" s="211"/>
      <c r="O358" s="211"/>
      <c r="P358" s="211"/>
      <c r="Q358" s="211"/>
    </row>
    <row r="359" spans="2:17" ht="15.75">
      <c r="B359" s="211"/>
      <c r="C359" s="211"/>
      <c r="D359" s="211"/>
      <c r="E359" s="211"/>
      <c r="F359" s="211"/>
      <c r="G359" s="211"/>
      <c r="H359" s="211"/>
      <c r="I359" s="211"/>
      <c r="J359" s="211"/>
      <c r="K359" s="211"/>
      <c r="L359" s="211"/>
      <c r="M359" s="211"/>
      <c r="N359" s="211"/>
      <c r="O359" s="211"/>
      <c r="P359" s="211"/>
      <c r="Q359" s="211"/>
    </row>
    <row r="360" spans="2:17" ht="15.75">
      <c r="B360" s="211"/>
      <c r="C360" s="211"/>
      <c r="D360" s="211"/>
      <c r="E360" s="211"/>
      <c r="F360" s="211"/>
      <c r="G360" s="211"/>
      <c r="H360" s="211"/>
      <c r="I360" s="211"/>
      <c r="J360" s="211"/>
      <c r="K360" s="211"/>
      <c r="L360" s="211"/>
      <c r="M360" s="211"/>
      <c r="N360" s="211"/>
      <c r="O360" s="211"/>
      <c r="P360" s="211"/>
      <c r="Q360" s="211"/>
    </row>
    <row r="361" spans="2:17" ht="15.75">
      <c r="B361" s="211"/>
      <c r="C361" s="211"/>
      <c r="D361" s="211"/>
      <c r="E361" s="211"/>
      <c r="F361" s="211"/>
      <c r="G361" s="211"/>
      <c r="H361" s="211"/>
      <c r="I361" s="211"/>
      <c r="J361" s="211"/>
      <c r="K361" s="211"/>
      <c r="L361" s="211"/>
      <c r="M361" s="211"/>
      <c r="N361" s="211"/>
      <c r="O361" s="211"/>
      <c r="P361" s="211"/>
      <c r="Q361" s="211"/>
    </row>
    <row r="362" spans="2:17" ht="15.75">
      <c r="B362" s="211"/>
      <c r="C362" s="211"/>
      <c r="D362" s="211"/>
      <c r="E362" s="211"/>
      <c r="F362" s="211"/>
      <c r="G362" s="211"/>
      <c r="H362" s="211"/>
      <c r="I362" s="211"/>
      <c r="J362" s="211"/>
      <c r="K362" s="211"/>
      <c r="L362" s="211"/>
      <c r="M362" s="211"/>
      <c r="N362" s="211"/>
      <c r="O362" s="211"/>
      <c r="P362" s="211"/>
      <c r="Q362" s="211"/>
    </row>
    <row r="363" spans="2:17" ht="15.75">
      <c r="B363" s="211"/>
      <c r="C363" s="211"/>
      <c r="D363" s="211"/>
      <c r="E363" s="211"/>
      <c r="F363" s="211"/>
      <c r="G363" s="211"/>
      <c r="H363" s="211"/>
      <c r="I363" s="211"/>
      <c r="J363" s="211"/>
      <c r="K363" s="211"/>
      <c r="L363" s="211"/>
      <c r="M363" s="211"/>
      <c r="N363" s="211"/>
      <c r="O363" s="211"/>
      <c r="P363" s="211"/>
      <c r="Q363" s="211"/>
    </row>
    <row r="364" spans="2:17" ht="15.75">
      <c r="B364" s="211"/>
      <c r="C364" s="211"/>
      <c r="D364" s="211"/>
      <c r="E364" s="211"/>
      <c r="F364" s="211"/>
      <c r="G364" s="211"/>
      <c r="H364" s="211"/>
      <c r="I364" s="211"/>
      <c r="J364" s="211"/>
      <c r="K364" s="211"/>
      <c r="L364" s="211"/>
      <c r="M364" s="211"/>
      <c r="N364" s="211"/>
      <c r="O364" s="211"/>
      <c r="P364" s="211"/>
      <c r="Q364" s="211"/>
    </row>
    <row r="365" spans="2:17" ht="15.75">
      <c r="B365" s="211"/>
      <c r="C365" s="211"/>
      <c r="D365" s="211"/>
      <c r="E365" s="211"/>
      <c r="F365" s="211"/>
      <c r="G365" s="211"/>
      <c r="H365" s="211"/>
      <c r="I365" s="211"/>
      <c r="J365" s="211"/>
      <c r="K365" s="211"/>
      <c r="L365" s="211"/>
      <c r="M365" s="211"/>
      <c r="N365" s="211"/>
      <c r="O365" s="211"/>
      <c r="P365" s="211"/>
      <c r="Q365" s="211"/>
    </row>
    <row r="366" spans="2:17" ht="15.75">
      <c r="B366" s="211"/>
      <c r="C366" s="211"/>
      <c r="D366" s="211"/>
      <c r="E366" s="211"/>
      <c r="F366" s="211"/>
      <c r="G366" s="211"/>
      <c r="H366" s="211"/>
      <c r="I366" s="211"/>
      <c r="J366" s="211"/>
      <c r="K366" s="211"/>
      <c r="L366" s="211"/>
      <c r="M366" s="211"/>
      <c r="N366" s="211"/>
      <c r="O366" s="211"/>
      <c r="P366" s="211"/>
      <c r="Q366" s="211"/>
    </row>
    <row r="367" spans="2:17" ht="15.75">
      <c r="B367" s="211"/>
      <c r="C367" s="211"/>
      <c r="D367" s="211"/>
      <c r="E367" s="211"/>
      <c r="F367" s="211"/>
      <c r="G367" s="211"/>
      <c r="H367" s="211"/>
      <c r="I367" s="211"/>
      <c r="J367" s="211"/>
      <c r="K367" s="211"/>
      <c r="L367" s="211"/>
      <c r="M367" s="211"/>
      <c r="N367" s="211"/>
      <c r="O367" s="211"/>
      <c r="P367" s="211"/>
      <c r="Q367" s="211"/>
    </row>
    <row r="368" spans="2:17" ht="15.75">
      <c r="B368" s="211"/>
      <c r="C368" s="211"/>
      <c r="D368" s="211"/>
      <c r="E368" s="211"/>
      <c r="F368" s="211"/>
      <c r="G368" s="211"/>
      <c r="H368" s="211"/>
      <c r="I368" s="211"/>
      <c r="J368" s="211"/>
      <c r="K368" s="211"/>
      <c r="L368" s="211"/>
      <c r="M368" s="211"/>
      <c r="N368" s="211"/>
      <c r="O368" s="211"/>
      <c r="P368" s="211"/>
      <c r="Q368" s="211"/>
    </row>
    <row r="369" spans="2:17" ht="15.75">
      <c r="B369" s="211"/>
      <c r="C369" s="211"/>
      <c r="D369" s="211"/>
      <c r="E369" s="211"/>
      <c r="F369" s="211"/>
      <c r="G369" s="211"/>
      <c r="H369" s="211"/>
      <c r="I369" s="211"/>
      <c r="J369" s="211"/>
      <c r="K369" s="211"/>
      <c r="L369" s="211"/>
      <c r="M369" s="211"/>
      <c r="N369" s="211"/>
      <c r="O369" s="211"/>
      <c r="P369" s="211"/>
      <c r="Q369" s="211"/>
    </row>
    <row r="370" spans="2:17" ht="15.75">
      <c r="B370" s="211"/>
      <c r="C370" s="211"/>
      <c r="D370" s="211"/>
      <c r="E370" s="211"/>
      <c r="F370" s="211"/>
      <c r="G370" s="211"/>
      <c r="H370" s="211"/>
      <c r="I370" s="211"/>
      <c r="J370" s="211"/>
      <c r="K370" s="211"/>
      <c r="L370" s="211"/>
      <c r="M370" s="211"/>
      <c r="N370" s="211"/>
      <c r="O370" s="211"/>
      <c r="P370" s="211"/>
      <c r="Q370" s="211"/>
    </row>
    <row r="371" spans="2:17" ht="15.75">
      <c r="B371" s="211"/>
      <c r="C371" s="211"/>
      <c r="D371" s="211"/>
      <c r="E371" s="211"/>
      <c r="F371" s="211"/>
      <c r="G371" s="211"/>
      <c r="H371" s="211"/>
      <c r="I371" s="211"/>
      <c r="J371" s="211"/>
      <c r="K371" s="211"/>
      <c r="L371" s="211"/>
      <c r="M371" s="211"/>
      <c r="N371" s="211"/>
      <c r="O371" s="211"/>
      <c r="P371" s="211"/>
      <c r="Q371" s="211"/>
    </row>
    <row r="372" spans="2:17" ht="15.75">
      <c r="B372" s="211"/>
      <c r="C372" s="211"/>
      <c r="D372" s="211"/>
      <c r="E372" s="211"/>
      <c r="F372" s="211"/>
      <c r="G372" s="211"/>
      <c r="H372" s="211"/>
      <c r="I372" s="211"/>
      <c r="J372" s="211"/>
      <c r="K372" s="211"/>
      <c r="L372" s="211"/>
      <c r="M372" s="211"/>
      <c r="N372" s="211"/>
      <c r="O372" s="211"/>
      <c r="P372" s="211"/>
      <c r="Q372" s="211"/>
    </row>
    <row r="373" spans="2:17" ht="15.75">
      <c r="B373" s="211"/>
      <c r="C373" s="211"/>
      <c r="D373" s="211"/>
      <c r="E373" s="211"/>
      <c r="F373" s="211"/>
      <c r="G373" s="211"/>
      <c r="H373" s="211"/>
      <c r="I373" s="211"/>
      <c r="J373" s="211"/>
      <c r="K373" s="211"/>
      <c r="L373" s="211"/>
      <c r="M373" s="211"/>
      <c r="N373" s="211"/>
      <c r="O373" s="211"/>
      <c r="P373" s="211"/>
      <c r="Q373" s="211"/>
    </row>
  </sheetData>
  <sheetProtection/>
  <mergeCells count="120">
    <mergeCell ref="D43:E43"/>
    <mergeCell ref="F43:G43"/>
    <mergeCell ref="E48:F48"/>
    <mergeCell ref="H48:I48"/>
    <mergeCell ref="J48:O48"/>
    <mergeCell ref="J49:K49"/>
    <mergeCell ref="P41:Q41"/>
    <mergeCell ref="R41:S41"/>
    <mergeCell ref="D42:E42"/>
    <mergeCell ref="F42:G42"/>
    <mergeCell ref="H42:I43"/>
    <mergeCell ref="J42:K43"/>
    <mergeCell ref="L42:M43"/>
    <mergeCell ref="N42:O43"/>
    <mergeCell ref="P42:Q43"/>
    <mergeCell ref="R42:S43"/>
    <mergeCell ref="D41:E41"/>
    <mergeCell ref="F41:G41"/>
    <mergeCell ref="H41:I41"/>
    <mergeCell ref="J41:K41"/>
    <mergeCell ref="L41:M41"/>
    <mergeCell ref="N41:O41"/>
    <mergeCell ref="M37:N37"/>
    <mergeCell ref="O37:P37"/>
    <mergeCell ref="M38:N38"/>
    <mergeCell ref="O38:P38"/>
    <mergeCell ref="B39:Q39"/>
    <mergeCell ref="A40:G40"/>
    <mergeCell ref="H40:S40"/>
    <mergeCell ref="M34:N34"/>
    <mergeCell ref="O34:P34"/>
    <mergeCell ref="M35:N35"/>
    <mergeCell ref="O35:P35"/>
    <mergeCell ref="M36:N36"/>
    <mergeCell ref="O36:P36"/>
    <mergeCell ref="M31:N31"/>
    <mergeCell ref="O31:P31"/>
    <mergeCell ref="M32:N32"/>
    <mergeCell ref="O32:P32"/>
    <mergeCell ref="M33:N33"/>
    <mergeCell ref="O33:P33"/>
    <mergeCell ref="M28:N28"/>
    <mergeCell ref="O28:P28"/>
    <mergeCell ref="M29:N29"/>
    <mergeCell ref="O29:P29"/>
    <mergeCell ref="M30:N30"/>
    <mergeCell ref="O30:P30"/>
    <mergeCell ref="M25:N25"/>
    <mergeCell ref="O25:P25"/>
    <mergeCell ref="M26:N26"/>
    <mergeCell ref="O26:P26"/>
    <mergeCell ref="M27:N27"/>
    <mergeCell ref="O27:P27"/>
    <mergeCell ref="R21:R22"/>
    <mergeCell ref="S21:S22"/>
    <mergeCell ref="M23:N23"/>
    <mergeCell ref="O23:P23"/>
    <mergeCell ref="M24:N24"/>
    <mergeCell ref="O24:P24"/>
    <mergeCell ref="J21:J22"/>
    <mergeCell ref="K21:K22"/>
    <mergeCell ref="L21:L22"/>
    <mergeCell ref="M21:N22"/>
    <mergeCell ref="O21:P22"/>
    <mergeCell ref="Q21:Q22"/>
    <mergeCell ref="A19:Q19"/>
    <mergeCell ref="A20:F20"/>
    <mergeCell ref="G20:L20"/>
    <mergeCell ref="M20:S20"/>
    <mergeCell ref="A21:A22"/>
    <mergeCell ref="C21:C22"/>
    <mergeCell ref="D21:D22"/>
    <mergeCell ref="E21:E22"/>
    <mergeCell ref="G21:G22"/>
    <mergeCell ref="I21:I22"/>
    <mergeCell ref="A17:B17"/>
    <mergeCell ref="C17:D17"/>
    <mergeCell ref="M17:N17"/>
    <mergeCell ref="A18:B18"/>
    <mergeCell ref="C18:D18"/>
    <mergeCell ref="M18:N18"/>
    <mergeCell ref="A15:B15"/>
    <mergeCell ref="C15:D15"/>
    <mergeCell ref="M15:N15"/>
    <mergeCell ref="A16:B16"/>
    <mergeCell ref="C16:D16"/>
    <mergeCell ref="M16:N16"/>
    <mergeCell ref="A14:B14"/>
    <mergeCell ref="C14:D14"/>
    <mergeCell ref="M14:N14"/>
    <mergeCell ref="A12:B12"/>
    <mergeCell ref="C12:D12"/>
    <mergeCell ref="M12:N12"/>
    <mergeCell ref="A13:B13"/>
    <mergeCell ref="C13:D13"/>
    <mergeCell ref="M13:N13"/>
    <mergeCell ref="P10:P11"/>
    <mergeCell ref="Q10:Q11"/>
    <mergeCell ref="R10:R11"/>
    <mergeCell ref="S10:S11"/>
    <mergeCell ref="M10:N11"/>
    <mergeCell ref="F10:F11"/>
    <mergeCell ref="G10:G11"/>
    <mergeCell ref="A9:N9"/>
    <mergeCell ref="O9:S9"/>
    <mergeCell ref="A10:B11"/>
    <mergeCell ref="C10:D10"/>
    <mergeCell ref="E10:E11"/>
    <mergeCell ref="C11:D11"/>
    <mergeCell ref="H10:H11"/>
    <mergeCell ref="I10:K10"/>
    <mergeCell ref="L10:L11"/>
    <mergeCell ref="O10:O11"/>
    <mergeCell ref="P1:S1"/>
    <mergeCell ref="A3:Q3"/>
    <mergeCell ref="A4:S4"/>
    <mergeCell ref="A5:S5"/>
    <mergeCell ref="A6:S6"/>
    <mergeCell ref="A8:S8"/>
    <mergeCell ref="A7:S7"/>
  </mergeCells>
  <printOptions/>
  <pageMargins left="1.07" right="0.48" top="0.81" bottom="0.984251968503937" header="0.5118110236220472" footer="0.5118110236220472"/>
  <pageSetup horizontalDpi="600" verticalDpi="600" orientation="landscape" paperSize="9" scale="50" r:id="rId4"/>
  <rowBreaks count="1" manualBreakCount="1">
    <brk id="47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BJ40"/>
  <sheetViews>
    <sheetView showGridLines="0" view="pageBreakPreview" zoomScaleSheetLayoutView="100" zoomScalePageLayoutView="0" workbookViewId="0" topLeftCell="A16">
      <selection activeCell="N9" sqref="N9:N11"/>
    </sheetView>
  </sheetViews>
  <sheetFormatPr defaultColWidth="9.140625" defaultRowHeight="12.75"/>
  <cols>
    <col min="1" max="3" width="13.7109375" style="226" customWidth="1"/>
    <col min="4" max="4" width="13.57421875" style="226" customWidth="1"/>
    <col min="5" max="6" width="13.00390625" style="226" customWidth="1"/>
    <col min="7" max="7" width="10.00390625" style="226" customWidth="1"/>
    <col min="8" max="8" width="12.00390625" style="226" customWidth="1"/>
    <col min="9" max="9" width="13.00390625" style="226" customWidth="1"/>
    <col min="10" max="10" width="9.28125" style="226" customWidth="1"/>
    <col min="11" max="11" width="9.140625" style="226" customWidth="1"/>
    <col min="12" max="12" width="9.57421875" style="226" customWidth="1"/>
    <col min="13" max="13" width="12.421875" style="226" customWidth="1"/>
    <col min="14" max="14" width="17.140625" style="226" customWidth="1"/>
    <col min="15" max="16384" width="9.140625" style="226" customWidth="1"/>
  </cols>
  <sheetData>
    <row r="1" spans="13:14" ht="15.75">
      <c r="M1" s="2462"/>
      <c r="N1" s="2462"/>
    </row>
    <row r="2" spans="1:14" ht="18.75" customHeight="1">
      <c r="A2" s="2463" t="s">
        <v>332</v>
      </c>
      <c r="B2" s="2463"/>
      <c r="C2" s="2463"/>
      <c r="D2" s="2463"/>
      <c r="E2" s="2463"/>
      <c r="F2" s="2463"/>
      <c r="G2" s="2463"/>
      <c r="H2" s="2463"/>
      <c r="I2" s="2463"/>
      <c r="J2" s="2463"/>
      <c r="K2" s="2463"/>
      <c r="L2" s="2463"/>
      <c r="M2" s="2463"/>
      <c r="N2" s="2463"/>
    </row>
    <row r="3" spans="1:14" ht="19.5" customHeight="1">
      <c r="A3" s="2464" t="s">
        <v>270</v>
      </c>
      <c r="B3" s="2464"/>
      <c r="C3" s="2464"/>
      <c r="D3" s="2464"/>
      <c r="E3" s="2464"/>
      <c r="F3" s="2464"/>
      <c r="G3" s="2464"/>
      <c r="H3" s="2464"/>
      <c r="I3" s="2464"/>
      <c r="J3" s="2464"/>
      <c r="K3" s="2464"/>
      <c r="L3" s="2464"/>
      <c r="M3" s="2464"/>
      <c r="N3" s="2464"/>
    </row>
    <row r="4" spans="1:14" ht="19.5" customHeight="1">
      <c r="A4" s="2464" t="s">
        <v>708</v>
      </c>
      <c r="B4" s="2464"/>
      <c r="C4" s="2464"/>
      <c r="D4" s="2464"/>
      <c r="E4" s="2464"/>
      <c r="F4" s="2464"/>
      <c r="G4" s="2464"/>
      <c r="H4" s="2464"/>
      <c r="I4" s="2464"/>
      <c r="J4" s="2464"/>
      <c r="K4" s="2464"/>
      <c r="L4" s="2464"/>
      <c r="M4" s="2464"/>
      <c r="N4" s="2464"/>
    </row>
    <row r="5" spans="1:14" ht="19.5" customHeight="1">
      <c r="A5" s="2464" t="s">
        <v>709</v>
      </c>
      <c r="B5" s="2464"/>
      <c r="C5" s="2464"/>
      <c r="D5" s="2464"/>
      <c r="E5" s="2464"/>
      <c r="F5" s="2464"/>
      <c r="G5" s="2464"/>
      <c r="H5" s="2464"/>
      <c r="I5" s="2464"/>
      <c r="J5" s="2464"/>
      <c r="K5" s="2464"/>
      <c r="L5" s="2464"/>
      <c r="M5" s="2464"/>
      <c r="N5" s="2464"/>
    </row>
    <row r="6" spans="1:14" ht="19.5" customHeight="1" thickBot="1">
      <c r="A6" s="2465" t="s">
        <v>710</v>
      </c>
      <c r="B6" s="2465"/>
      <c r="C6" s="2465"/>
      <c r="D6" s="2465"/>
      <c r="E6" s="2465"/>
      <c r="F6" s="2465"/>
      <c r="G6" s="2465"/>
      <c r="H6" s="2465"/>
      <c r="I6" s="2465"/>
      <c r="J6" s="2465"/>
      <c r="K6" s="2465"/>
      <c r="L6" s="2465"/>
      <c r="M6" s="2465"/>
      <c r="N6" s="2465"/>
    </row>
    <row r="7" spans="1:14" ht="19.5" customHeight="1" thickBot="1">
      <c r="A7" s="2442" t="s">
        <v>333</v>
      </c>
      <c r="B7" s="2443"/>
      <c r="C7" s="2443"/>
      <c r="D7" s="2443"/>
      <c r="E7" s="2443"/>
      <c r="F7" s="2443"/>
      <c r="G7" s="2443"/>
      <c r="H7" s="2443"/>
      <c r="I7" s="2443"/>
      <c r="J7" s="2443"/>
      <c r="K7" s="2443"/>
      <c r="L7" s="2443"/>
      <c r="M7" s="2443"/>
      <c r="N7" s="2444"/>
    </row>
    <row r="8" ht="13.5" thickBot="1"/>
    <row r="9" spans="1:14" ht="51" customHeight="1">
      <c r="A9" s="2456" t="s">
        <v>334</v>
      </c>
      <c r="B9" s="2448" t="s">
        <v>335</v>
      </c>
      <c r="C9" s="2450" t="s">
        <v>336</v>
      </c>
      <c r="D9" s="2451"/>
      <c r="E9" s="2448" t="s">
        <v>337</v>
      </c>
      <c r="F9" s="2450" t="s">
        <v>338</v>
      </c>
      <c r="G9" s="2451"/>
      <c r="H9" s="2448" t="s">
        <v>339</v>
      </c>
      <c r="I9" s="2448" t="s">
        <v>340</v>
      </c>
      <c r="J9" s="2450" t="s">
        <v>341</v>
      </c>
      <c r="K9" s="2451"/>
      <c r="L9" s="2448" t="s">
        <v>342</v>
      </c>
      <c r="M9" s="2448" t="s">
        <v>343</v>
      </c>
      <c r="N9" s="2445" t="s">
        <v>344</v>
      </c>
    </row>
    <row r="10" spans="1:14" ht="38.25" customHeight="1">
      <c r="A10" s="2457"/>
      <c r="B10" s="2449"/>
      <c r="C10" s="2440" t="s">
        <v>345</v>
      </c>
      <c r="D10" s="2440" t="s">
        <v>346</v>
      </c>
      <c r="E10" s="2449"/>
      <c r="F10" s="2440" t="s">
        <v>345</v>
      </c>
      <c r="G10" s="2440" t="s">
        <v>346</v>
      </c>
      <c r="H10" s="2449"/>
      <c r="I10" s="2449"/>
      <c r="J10" s="2440" t="s">
        <v>345</v>
      </c>
      <c r="K10" s="2440" t="s">
        <v>346</v>
      </c>
      <c r="L10" s="2449"/>
      <c r="M10" s="2449"/>
      <c r="N10" s="2446"/>
    </row>
    <row r="11" spans="1:14" ht="13.5" thickBot="1">
      <c r="A11" s="2458"/>
      <c r="B11" s="2441"/>
      <c r="C11" s="2441"/>
      <c r="D11" s="2441"/>
      <c r="E11" s="2441"/>
      <c r="F11" s="2441"/>
      <c r="G11" s="2441"/>
      <c r="H11" s="2441"/>
      <c r="I11" s="2441"/>
      <c r="J11" s="2441"/>
      <c r="K11" s="2441"/>
      <c r="L11" s="2441"/>
      <c r="M11" s="2441"/>
      <c r="N11" s="2447"/>
    </row>
    <row r="12" spans="1:14" ht="15.75" customHeight="1">
      <c r="A12" s="2452" t="s">
        <v>347</v>
      </c>
      <c r="B12" s="2453"/>
      <c r="C12" s="2453"/>
      <c r="D12" s="2453"/>
      <c r="E12" s="2453"/>
      <c r="F12" s="2453"/>
      <c r="G12" s="2453"/>
      <c r="H12" s="2453"/>
      <c r="I12" s="2453"/>
      <c r="J12" s="2453"/>
      <c r="K12" s="2453"/>
      <c r="L12" s="2453"/>
      <c r="M12" s="2453"/>
      <c r="N12" s="2454"/>
    </row>
    <row r="13" spans="1:14" s="231" customFormat="1" ht="15">
      <c r="A13" s="227"/>
      <c r="B13" s="228"/>
      <c r="C13" s="228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30"/>
    </row>
    <row r="14" spans="1:14" s="231" customFormat="1" ht="15">
      <c r="A14" s="227"/>
      <c r="B14" s="228"/>
      <c r="C14" s="228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30"/>
    </row>
    <row r="15" spans="1:14" s="231" customFormat="1" ht="15">
      <c r="A15" s="227"/>
      <c r="B15" s="228"/>
      <c r="C15" s="228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30"/>
    </row>
    <row r="16" spans="1:14" s="231" customFormat="1" ht="15">
      <c r="A16" s="227"/>
      <c r="B16" s="228"/>
      <c r="C16" s="228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30"/>
    </row>
    <row r="17" spans="1:14" s="231" customFormat="1" ht="15">
      <c r="A17" s="227"/>
      <c r="B17" s="228"/>
      <c r="C17" s="228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30"/>
    </row>
    <row r="18" spans="1:14" s="231" customFormat="1" ht="15">
      <c r="A18" s="227"/>
      <c r="B18" s="228"/>
      <c r="C18" s="228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30"/>
    </row>
    <row r="19" spans="1:14" s="231" customFormat="1" ht="15">
      <c r="A19" s="227"/>
      <c r="B19" s="228"/>
      <c r="C19" s="228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30"/>
    </row>
    <row r="20" spans="1:14" s="231" customFormat="1" ht="15">
      <c r="A20" s="227"/>
      <c r="B20" s="228"/>
      <c r="C20" s="228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30"/>
    </row>
    <row r="21" spans="1:14" s="231" customFormat="1" ht="15.75" thickBot="1">
      <c r="A21" s="232"/>
      <c r="B21" s="233"/>
      <c r="C21" s="233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5"/>
    </row>
    <row r="22" spans="1:14" s="241" customFormat="1" ht="15" thickBot="1">
      <c r="A22" s="236" t="s">
        <v>348</v>
      </c>
      <c r="B22" s="237"/>
      <c r="C22" s="237"/>
      <c r="D22" s="238"/>
      <c r="E22" s="238"/>
      <c r="F22" s="238"/>
      <c r="G22" s="239"/>
      <c r="H22" s="239"/>
      <c r="I22" s="239"/>
      <c r="J22" s="238"/>
      <c r="K22" s="238"/>
      <c r="L22" s="238"/>
      <c r="M22" s="239"/>
      <c r="N22" s="240"/>
    </row>
    <row r="23" spans="1:14" ht="15.75" customHeight="1">
      <c r="A23" s="2459" t="s">
        <v>349</v>
      </c>
      <c r="B23" s="2460"/>
      <c r="C23" s="2460"/>
      <c r="D23" s="2460"/>
      <c r="E23" s="2460"/>
      <c r="F23" s="2460"/>
      <c r="G23" s="2460"/>
      <c r="H23" s="2460"/>
      <c r="I23" s="2460"/>
      <c r="J23" s="2460"/>
      <c r="K23" s="2460"/>
      <c r="L23" s="2460"/>
      <c r="M23" s="2460"/>
      <c r="N23" s="2461"/>
    </row>
    <row r="24" spans="1:14" s="231" customFormat="1" ht="15">
      <c r="A24" s="227"/>
      <c r="B24" s="228"/>
      <c r="C24" s="228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30"/>
    </row>
    <row r="25" spans="1:14" s="231" customFormat="1" ht="15">
      <c r="A25" s="227"/>
      <c r="B25" s="228"/>
      <c r="C25" s="228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30"/>
    </row>
    <row r="26" spans="1:14" s="231" customFormat="1" ht="15">
      <c r="A26" s="227"/>
      <c r="B26" s="228"/>
      <c r="C26" s="228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30"/>
    </row>
    <row r="27" spans="1:14" s="231" customFormat="1" ht="15">
      <c r="A27" s="227"/>
      <c r="B27" s="228"/>
      <c r="C27" s="228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30"/>
    </row>
    <row r="28" spans="1:14" s="231" customFormat="1" ht="15">
      <c r="A28" s="227"/>
      <c r="B28" s="228"/>
      <c r="C28" s="228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30"/>
    </row>
    <row r="29" spans="1:14" s="231" customFormat="1" ht="15">
      <c r="A29" s="227"/>
      <c r="B29" s="228"/>
      <c r="C29" s="228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30"/>
    </row>
    <row r="30" spans="1:14" s="231" customFormat="1" ht="15">
      <c r="A30" s="227"/>
      <c r="B30" s="228"/>
      <c r="C30" s="228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30"/>
    </row>
    <row r="31" spans="1:14" s="231" customFormat="1" ht="15">
      <c r="A31" s="227"/>
      <c r="B31" s="228"/>
      <c r="C31" s="228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30"/>
    </row>
    <row r="32" spans="1:14" s="231" customFormat="1" ht="15.75" thickBot="1">
      <c r="A32" s="232"/>
      <c r="B32" s="233"/>
      <c r="C32" s="233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5"/>
    </row>
    <row r="33" spans="1:14" s="247" customFormat="1" ht="15" thickBot="1">
      <c r="A33" s="242" t="s">
        <v>348</v>
      </c>
      <c r="B33" s="243"/>
      <c r="C33" s="243"/>
      <c r="D33" s="244"/>
      <c r="E33" s="244"/>
      <c r="F33" s="244"/>
      <c r="G33" s="245"/>
      <c r="H33" s="245"/>
      <c r="I33" s="245"/>
      <c r="J33" s="244"/>
      <c r="K33" s="244"/>
      <c r="L33" s="244"/>
      <c r="M33" s="245"/>
      <c r="N33" s="246"/>
    </row>
    <row r="34" spans="1:14" s="247" customFormat="1" ht="15" thickBot="1">
      <c r="A34" s="242" t="s">
        <v>129</v>
      </c>
      <c r="B34" s="243"/>
      <c r="C34" s="243"/>
      <c r="D34" s="244"/>
      <c r="E34" s="244"/>
      <c r="F34" s="244"/>
      <c r="G34" s="245"/>
      <c r="H34" s="245"/>
      <c r="I34" s="245"/>
      <c r="J34" s="244"/>
      <c r="K34" s="244"/>
      <c r="L34" s="244"/>
      <c r="M34" s="245"/>
      <c r="N34" s="246"/>
    </row>
    <row r="35" spans="1:14" s="250" customFormat="1" ht="14.25">
      <c r="A35" s="248"/>
      <c r="B35" s="248"/>
      <c r="C35" s="248"/>
      <c r="D35" s="248"/>
      <c r="E35" s="248"/>
      <c r="F35" s="248"/>
      <c r="G35" s="249"/>
      <c r="H35" s="249"/>
      <c r="I35" s="249"/>
      <c r="J35" s="248"/>
      <c r="K35" s="248"/>
      <c r="L35" s="248"/>
      <c r="M35" s="249"/>
      <c r="N35" s="249"/>
    </row>
    <row r="36" spans="1:14" s="251" customFormat="1" ht="19.5" customHeight="1">
      <c r="A36" s="2455" t="s">
        <v>350</v>
      </c>
      <c r="B36" s="2455"/>
      <c r="C36" s="2455"/>
      <c r="D36" s="2455"/>
      <c r="E36" s="2455"/>
      <c r="F36" s="2455"/>
      <c r="G36" s="2455"/>
      <c r="H36" s="2455"/>
      <c r="I36" s="2455"/>
      <c r="J36" s="2455"/>
      <c r="K36" s="2455"/>
      <c r="L36" s="2455"/>
      <c r="M36" s="2455"/>
      <c r="N36" s="2455"/>
    </row>
    <row r="37" spans="1:62" ht="12.75">
      <c r="A37" s="2455"/>
      <c r="B37" s="2455"/>
      <c r="C37" s="2455"/>
      <c r="D37" s="2455"/>
      <c r="E37" s="2455"/>
      <c r="F37" s="2455"/>
      <c r="G37" s="2455"/>
      <c r="H37" s="2455"/>
      <c r="I37" s="2455"/>
      <c r="J37" s="2455"/>
      <c r="K37" s="2455"/>
      <c r="L37" s="2455"/>
      <c r="M37" s="2455"/>
      <c r="N37" s="2455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</row>
    <row r="38" spans="1:26" s="251" customFormat="1" ht="26.25" customHeight="1">
      <c r="A38" s="2439" t="s">
        <v>351</v>
      </c>
      <c r="B38" s="2439"/>
      <c r="C38" s="2439"/>
      <c r="D38" s="2439"/>
      <c r="E38" s="2439"/>
      <c r="F38" s="2439"/>
      <c r="G38" s="2439"/>
      <c r="H38" s="2439"/>
      <c r="I38" s="2439"/>
      <c r="J38" s="2439"/>
      <c r="K38" s="2439"/>
      <c r="L38" s="2439"/>
      <c r="M38" s="2439"/>
      <c r="N38" s="2439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</row>
    <row r="39" s="251" customFormat="1" ht="15.75"/>
    <row r="40" spans="1:14" s="251" customFormat="1" ht="15.75">
      <c r="A40" s="2439" t="s">
        <v>352</v>
      </c>
      <c r="B40" s="2439"/>
      <c r="C40" s="2439"/>
      <c r="D40" s="2439"/>
      <c r="E40" s="2439"/>
      <c r="F40" s="2439"/>
      <c r="G40" s="2439"/>
      <c r="H40" s="2439"/>
      <c r="I40" s="2439"/>
      <c r="J40" s="2439"/>
      <c r="K40" s="2439"/>
      <c r="L40" s="2439"/>
      <c r="M40" s="2439"/>
      <c r="N40" s="2439"/>
    </row>
  </sheetData>
  <sheetProtection/>
  <mergeCells count="29">
    <mergeCell ref="M1:N1"/>
    <mergeCell ref="A2:N2"/>
    <mergeCell ref="A3:N3"/>
    <mergeCell ref="J10:J11"/>
    <mergeCell ref="A4:N4"/>
    <mergeCell ref="A5:N5"/>
    <mergeCell ref="A6:N6"/>
    <mergeCell ref="J9:K9"/>
    <mergeCell ref="L9:L11"/>
    <mergeCell ref="A38:N38"/>
    <mergeCell ref="K10:K11"/>
    <mergeCell ref="H9:H11"/>
    <mergeCell ref="I9:I11"/>
    <mergeCell ref="A36:N37"/>
    <mergeCell ref="M9:M11"/>
    <mergeCell ref="A9:A11"/>
    <mergeCell ref="B9:B11"/>
    <mergeCell ref="C9:D9"/>
    <mergeCell ref="A23:N23"/>
    <mergeCell ref="A40:N40"/>
    <mergeCell ref="C10:C11"/>
    <mergeCell ref="D10:D11"/>
    <mergeCell ref="F10:F11"/>
    <mergeCell ref="G10:G11"/>
    <mergeCell ref="A7:N7"/>
    <mergeCell ref="N9:N11"/>
    <mergeCell ref="E9:E11"/>
    <mergeCell ref="F9:G9"/>
    <mergeCell ref="A12:N12"/>
  </mergeCells>
  <printOptions/>
  <pageMargins left="1.3779527559055118" right="0.7874015748031497" top="0.984251968503937" bottom="0.984251968503937" header="0.5118110236220472" footer="0.5118110236220472"/>
  <pageSetup horizontalDpi="600" verticalDpi="600" orientation="landscape" paperSize="9" scale="67" r:id="rId4"/>
  <legacyDrawing r:id="rId3"/>
  <oleObjects>
    <oleObject progId="Equation.3" shapeId="1429186" r:id="rId1"/>
    <oleObject progId="Equation.3" shapeId="1429187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R16"/>
  <sheetViews>
    <sheetView view="pageBreakPreview" zoomScale="70" zoomScaleSheetLayoutView="70" zoomScalePageLayoutView="0" workbookViewId="0" topLeftCell="C1">
      <selection activeCell="I23" sqref="I23"/>
    </sheetView>
  </sheetViews>
  <sheetFormatPr defaultColWidth="9.140625" defaultRowHeight="12.75"/>
  <cols>
    <col min="1" max="1" width="6.57421875" style="1314" customWidth="1"/>
    <col min="2" max="2" width="23.140625" style="0" customWidth="1"/>
    <col min="3" max="3" width="35.00390625" style="0" customWidth="1"/>
    <col min="4" max="4" width="29.8515625" style="0" customWidth="1"/>
    <col min="5" max="5" width="20.140625" style="0" customWidth="1"/>
    <col min="6" max="6" width="26.7109375" style="0" customWidth="1"/>
    <col min="7" max="7" width="20.140625" style="0" customWidth="1"/>
    <col min="8" max="8" width="20.28125" style="0" customWidth="1"/>
    <col min="9" max="9" width="27.421875" style="0" customWidth="1"/>
    <col min="10" max="10" width="20.140625" style="0" customWidth="1"/>
    <col min="11" max="11" width="25.7109375" style="0" customWidth="1"/>
    <col min="12" max="12" width="20.140625" style="0" customWidth="1"/>
    <col min="13" max="13" width="19.8515625" style="0" customWidth="1"/>
    <col min="14" max="14" width="27.8515625" style="0" customWidth="1"/>
    <col min="15" max="15" width="21.00390625" style="0" customWidth="1"/>
    <col min="16" max="16" width="26.140625" style="0" customWidth="1"/>
    <col min="17" max="17" width="21.28125" style="0" customWidth="1"/>
    <col min="18" max="18" width="20.57421875" style="0" customWidth="1"/>
  </cols>
  <sheetData>
    <row r="1" spans="1:18" ht="41.25" customHeight="1">
      <c r="A1" s="2483" t="s">
        <v>823</v>
      </c>
      <c r="B1" s="2483"/>
      <c r="C1" s="2483"/>
      <c r="D1" s="2483"/>
      <c r="E1" s="2483"/>
      <c r="F1" s="2483"/>
      <c r="G1" s="2483"/>
      <c r="H1" s="2483"/>
      <c r="I1" s="2483"/>
      <c r="J1" s="2483"/>
      <c r="K1" s="2483"/>
      <c r="L1" s="2483"/>
      <c r="M1" s="2483"/>
      <c r="N1" s="2483"/>
      <c r="O1" s="2483"/>
      <c r="P1" s="2483"/>
      <c r="Q1" s="2483"/>
      <c r="R1" s="2483"/>
    </row>
    <row r="2" spans="1:18" ht="13.5" thickBot="1">
      <c r="A2" s="2476">
        <f>Анкета!A5</f>
        <v>0</v>
      </c>
      <c r="B2" s="2476"/>
      <c r="C2" s="2476"/>
      <c r="D2" s="2476"/>
      <c r="E2" s="2476"/>
      <c r="F2" s="2476"/>
      <c r="G2" s="2476"/>
      <c r="H2" s="2476"/>
      <c r="I2" s="2476"/>
      <c r="J2" s="2476"/>
      <c r="K2" s="2476"/>
      <c r="L2" s="2476"/>
      <c r="M2" s="2476"/>
      <c r="N2" s="2476"/>
      <c r="O2" s="2476"/>
      <c r="P2" s="2476"/>
      <c r="Q2" s="2476"/>
      <c r="R2" s="2476"/>
    </row>
    <row r="3" spans="1:18" ht="14.25" customHeight="1" thickBot="1">
      <c r="A3" s="2473" t="s">
        <v>22</v>
      </c>
      <c r="B3" s="2486" t="s">
        <v>769</v>
      </c>
      <c r="C3" s="2486" t="s">
        <v>770</v>
      </c>
      <c r="D3" s="2466">
        <v>2022</v>
      </c>
      <c r="E3" s="2467"/>
      <c r="F3" s="2467"/>
      <c r="G3" s="2469"/>
      <c r="H3" s="2470"/>
      <c r="I3" s="2466">
        <v>2023</v>
      </c>
      <c r="J3" s="2467"/>
      <c r="K3" s="2467"/>
      <c r="L3" s="2467"/>
      <c r="M3" s="2467"/>
      <c r="N3" s="2468">
        <v>2025</v>
      </c>
      <c r="O3" s="2469"/>
      <c r="P3" s="2469"/>
      <c r="Q3" s="2469"/>
      <c r="R3" s="2470"/>
    </row>
    <row r="4" spans="1:18" s="2027" customFormat="1" ht="13.5" thickBot="1">
      <c r="A4" s="2484"/>
      <c r="B4" s="2487"/>
      <c r="C4" s="2487"/>
      <c r="D4" s="2471" t="s">
        <v>771</v>
      </c>
      <c r="E4" s="2472"/>
      <c r="F4" s="2473" t="s">
        <v>772</v>
      </c>
      <c r="G4" s="2474"/>
      <c r="H4" s="2474"/>
      <c r="I4" s="2471" t="s">
        <v>773</v>
      </c>
      <c r="J4" s="2475"/>
      <c r="K4" s="2471" t="s">
        <v>774</v>
      </c>
      <c r="L4" s="2477"/>
      <c r="M4" s="2475"/>
      <c r="N4" s="2478" t="s">
        <v>771</v>
      </c>
      <c r="O4" s="2479"/>
      <c r="P4" s="2471" t="s">
        <v>772</v>
      </c>
      <c r="Q4" s="2477"/>
      <c r="R4" s="2472"/>
    </row>
    <row r="5" spans="1:18" s="2027" customFormat="1" ht="77.25" thickBot="1">
      <c r="A5" s="2485"/>
      <c r="B5" s="2488"/>
      <c r="C5" s="2488"/>
      <c r="D5" s="2028" t="s">
        <v>775</v>
      </c>
      <c r="E5" s="2029" t="s">
        <v>776</v>
      </c>
      <c r="F5" s="2030" t="s">
        <v>777</v>
      </c>
      <c r="G5" s="2031" t="s">
        <v>778</v>
      </c>
      <c r="H5" s="2032" t="s">
        <v>779</v>
      </c>
      <c r="I5" s="2033" t="s">
        <v>775</v>
      </c>
      <c r="J5" s="2029" t="s">
        <v>776</v>
      </c>
      <c r="K5" s="2028" t="s">
        <v>780</v>
      </c>
      <c r="L5" s="2034" t="s">
        <v>778</v>
      </c>
      <c r="M5" s="2029" t="s">
        <v>779</v>
      </c>
      <c r="N5" s="2028" t="s">
        <v>775</v>
      </c>
      <c r="O5" s="2035" t="s">
        <v>776</v>
      </c>
      <c r="P5" s="2028" t="s">
        <v>777</v>
      </c>
      <c r="Q5" s="2034" t="s">
        <v>778</v>
      </c>
      <c r="R5" s="2035" t="s">
        <v>779</v>
      </c>
    </row>
    <row r="6" spans="1:18" s="2027" customFormat="1" ht="25.5" customHeight="1">
      <c r="A6" s="2036">
        <v>1</v>
      </c>
      <c r="B6" s="2036" t="s">
        <v>781</v>
      </c>
      <c r="C6" s="2037"/>
      <c r="D6" s="2024"/>
      <c r="E6" s="2038"/>
      <c r="F6" s="2039"/>
      <c r="G6" s="2040"/>
      <c r="H6" s="2041"/>
      <c r="I6" s="2039"/>
      <c r="J6" s="2042"/>
      <c r="K6" s="2039"/>
      <c r="L6" s="2040"/>
      <c r="M6" s="2025"/>
      <c r="N6" s="2024"/>
      <c r="O6" s="2043"/>
      <c r="P6" s="2024"/>
      <c r="Q6" s="2026"/>
      <c r="R6" s="2025"/>
    </row>
    <row r="7" spans="1:18" s="2027" customFormat="1" ht="12.75">
      <c r="A7" s="2044">
        <v>2</v>
      </c>
      <c r="B7" s="2044" t="s">
        <v>781</v>
      </c>
      <c r="C7" s="2045"/>
      <c r="D7" s="2046"/>
      <c r="E7" s="2047"/>
      <c r="F7" s="2048"/>
      <c r="G7" s="1381"/>
      <c r="H7" s="2049"/>
      <c r="I7" s="2048"/>
      <c r="J7" s="2050"/>
      <c r="K7" s="2048"/>
      <c r="L7" s="1381"/>
      <c r="M7" s="2051"/>
      <c r="N7" s="2046"/>
      <c r="O7" s="2052"/>
      <c r="P7" s="2046"/>
      <c r="Q7" s="2044"/>
      <c r="R7" s="2051"/>
    </row>
    <row r="8" spans="1:18" s="2027" customFormat="1" ht="25.5" customHeight="1">
      <c r="A8" s="2053">
        <v>3</v>
      </c>
      <c r="B8" s="2053" t="s">
        <v>782</v>
      </c>
      <c r="C8" s="2054"/>
      <c r="D8" s="2046"/>
      <c r="E8" s="2047"/>
      <c r="F8" s="2048"/>
      <c r="G8" s="1381"/>
      <c r="H8" s="2049"/>
      <c r="I8" s="2048"/>
      <c r="J8" s="2050"/>
      <c r="K8" s="2048"/>
      <c r="L8" s="1381"/>
      <c r="M8" s="2051"/>
      <c r="N8" s="2046"/>
      <c r="O8" s="2052"/>
      <c r="P8" s="2046"/>
      <c r="Q8" s="2044"/>
      <c r="R8" s="2051"/>
    </row>
    <row r="9" spans="1:18" s="2027" customFormat="1" ht="12.75">
      <c r="A9" s="2044">
        <v>4</v>
      </c>
      <c r="B9" s="2044" t="s">
        <v>781</v>
      </c>
      <c r="C9" s="2045"/>
      <c r="D9" s="2046"/>
      <c r="E9" s="2047"/>
      <c r="F9" s="2048"/>
      <c r="G9" s="1381"/>
      <c r="H9" s="2049"/>
      <c r="I9" s="2048"/>
      <c r="J9" s="2050"/>
      <c r="K9" s="2048"/>
      <c r="L9" s="1381"/>
      <c r="M9" s="2051"/>
      <c r="N9" s="2046"/>
      <c r="O9" s="2052"/>
      <c r="P9" s="2046"/>
      <c r="Q9" s="2044"/>
      <c r="R9" s="2051"/>
    </row>
    <row r="10" spans="1:18" s="2027" customFormat="1" ht="25.5" customHeight="1">
      <c r="A10" s="2044">
        <f aca="true" t="shared" si="0" ref="A10:A15">A9+1</f>
        <v>5</v>
      </c>
      <c r="B10" s="2044" t="s">
        <v>781</v>
      </c>
      <c r="C10" s="2045"/>
      <c r="D10" s="2046"/>
      <c r="E10" s="2047"/>
      <c r="F10" s="2048"/>
      <c r="G10" s="1381"/>
      <c r="H10" s="2049"/>
      <c r="I10" s="2048"/>
      <c r="J10" s="2050"/>
      <c r="K10" s="2048"/>
      <c r="L10" s="1381"/>
      <c r="M10" s="2051"/>
      <c r="N10" s="2046"/>
      <c r="O10" s="2052"/>
      <c r="P10" s="2046"/>
      <c r="Q10" s="2044"/>
      <c r="R10" s="2051"/>
    </row>
    <row r="11" spans="1:18" s="2027" customFormat="1" ht="25.5" customHeight="1">
      <c r="A11" s="2044">
        <f t="shared" si="0"/>
        <v>6</v>
      </c>
      <c r="B11" s="2044" t="s">
        <v>781</v>
      </c>
      <c r="C11" s="2045"/>
      <c r="D11" s="2046"/>
      <c r="E11" s="2047"/>
      <c r="F11" s="2048"/>
      <c r="G11" s="1381"/>
      <c r="H11" s="2049"/>
      <c r="I11" s="2048"/>
      <c r="J11" s="2050"/>
      <c r="K11" s="2048"/>
      <c r="L11" s="1381"/>
      <c r="M11" s="2051"/>
      <c r="N11" s="2046"/>
      <c r="O11" s="2052"/>
      <c r="P11" s="2046"/>
      <c r="Q11" s="2044"/>
      <c r="R11" s="2051"/>
    </row>
    <row r="12" spans="1:18" s="2027" customFormat="1" ht="25.5" customHeight="1">
      <c r="A12" s="2044">
        <f t="shared" si="0"/>
        <v>7</v>
      </c>
      <c r="B12" s="2044" t="s">
        <v>781</v>
      </c>
      <c r="C12" s="2045"/>
      <c r="D12" s="2046"/>
      <c r="E12" s="2047"/>
      <c r="F12" s="2048"/>
      <c r="G12" s="1381"/>
      <c r="H12" s="2049"/>
      <c r="I12" s="2048"/>
      <c r="J12" s="2050"/>
      <c r="K12" s="2048"/>
      <c r="L12" s="1381"/>
      <c r="M12" s="2051"/>
      <c r="N12" s="2046"/>
      <c r="O12" s="2052"/>
      <c r="P12" s="2046"/>
      <c r="Q12" s="2044"/>
      <c r="R12" s="2051"/>
    </row>
    <row r="13" spans="1:18" s="2027" customFormat="1" ht="25.5" customHeight="1">
      <c r="A13" s="2044">
        <f t="shared" si="0"/>
        <v>8</v>
      </c>
      <c r="B13" s="2044" t="s">
        <v>781</v>
      </c>
      <c r="C13" s="2045"/>
      <c r="D13" s="2046"/>
      <c r="E13" s="2047"/>
      <c r="F13" s="2048"/>
      <c r="G13" s="1381"/>
      <c r="H13" s="2049"/>
      <c r="I13" s="2048"/>
      <c r="J13" s="2050"/>
      <c r="K13" s="2048"/>
      <c r="L13" s="1381"/>
      <c r="M13" s="2051"/>
      <c r="N13" s="2046"/>
      <c r="O13" s="2052"/>
      <c r="P13" s="2046"/>
      <c r="Q13" s="2044"/>
      <c r="R13" s="2051"/>
    </row>
    <row r="14" spans="1:18" s="2027" customFormat="1" ht="42" customHeight="1">
      <c r="A14" s="2044">
        <f t="shared" si="0"/>
        <v>9</v>
      </c>
      <c r="B14" s="2044" t="s">
        <v>781</v>
      </c>
      <c r="C14" s="2045"/>
      <c r="D14" s="2046"/>
      <c r="E14" s="2047"/>
      <c r="F14" s="2048"/>
      <c r="G14" s="1381"/>
      <c r="H14" s="2049"/>
      <c r="I14" s="2048"/>
      <c r="J14" s="2050"/>
      <c r="K14" s="2048"/>
      <c r="L14" s="1381"/>
      <c r="M14" s="2051"/>
      <c r="N14" s="2046"/>
      <c r="O14" s="2052"/>
      <c r="P14" s="2046"/>
      <c r="Q14" s="2044"/>
      <c r="R14" s="2051"/>
    </row>
    <row r="15" spans="1:18" s="2027" customFormat="1" ht="42" customHeight="1" thickBot="1">
      <c r="A15" s="2053">
        <f t="shared" si="0"/>
        <v>10</v>
      </c>
      <c r="B15" s="2053" t="s">
        <v>781</v>
      </c>
      <c r="C15" s="2054"/>
      <c r="D15" s="2046"/>
      <c r="E15" s="2047"/>
      <c r="F15" s="2048"/>
      <c r="G15" s="1381"/>
      <c r="H15" s="2049"/>
      <c r="I15" s="2048"/>
      <c r="J15" s="2050"/>
      <c r="K15" s="2048"/>
      <c r="L15" s="1381"/>
      <c r="M15" s="2051"/>
      <c r="N15" s="2046"/>
      <c r="O15" s="2052"/>
      <c r="P15" s="2046"/>
      <c r="Q15" s="2044"/>
      <c r="R15" s="2051"/>
    </row>
    <row r="16" spans="1:18" s="2027" customFormat="1" ht="13.5" thickBot="1">
      <c r="A16" s="2480" t="s">
        <v>76</v>
      </c>
      <c r="B16" s="2481"/>
      <c r="C16" s="2482"/>
      <c r="D16" s="2055"/>
      <c r="E16" s="2056"/>
      <c r="F16" s="2057"/>
      <c r="G16" s="2058"/>
      <c r="H16" s="2059"/>
      <c r="I16" s="2057"/>
      <c r="J16" s="2060">
        <f>SUM(J6:J15)</f>
        <v>0</v>
      </c>
      <c r="K16" s="2057"/>
      <c r="L16" s="2058">
        <f>SUM(L6:L15)</f>
        <v>0</v>
      </c>
      <c r="M16" s="2059"/>
      <c r="N16" s="2028"/>
      <c r="O16" s="2061">
        <f>SUM(O6:O15)</f>
        <v>0</v>
      </c>
      <c r="P16" s="2028"/>
      <c r="Q16" s="2034">
        <f>SUM(Q6:Q15)</f>
        <v>0</v>
      </c>
      <c r="R16" s="2035"/>
    </row>
  </sheetData>
  <sheetProtection/>
  <mergeCells count="15">
    <mergeCell ref="A16:C16"/>
    <mergeCell ref="A1:R1"/>
    <mergeCell ref="A3:A5"/>
    <mergeCell ref="B3:B5"/>
    <mergeCell ref="C3:C5"/>
    <mergeCell ref="D3:H3"/>
    <mergeCell ref="I3:M3"/>
    <mergeCell ref="N3:R3"/>
    <mergeCell ref="D4:E4"/>
    <mergeCell ref="F4:H4"/>
    <mergeCell ref="I4:J4"/>
    <mergeCell ref="A2:R2"/>
    <mergeCell ref="K4:M4"/>
    <mergeCell ref="N4:O4"/>
    <mergeCell ref="P4:R4"/>
  </mergeCells>
  <printOptions/>
  <pageMargins left="0.7" right="0.7" top="0.75" bottom="0.75" header="0.3" footer="0.3"/>
  <pageSetup horizontalDpi="600" verticalDpi="600" orientation="portrait" paperSize="9" scale="2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87"/>
  <sheetViews>
    <sheetView view="pageBreakPreview" zoomScale="115" zoomScaleSheetLayoutView="115" zoomScalePageLayoutView="0" workbookViewId="0" topLeftCell="A7">
      <selection activeCell="A6" sqref="A6:H6"/>
    </sheetView>
  </sheetViews>
  <sheetFormatPr defaultColWidth="9.140625" defaultRowHeight="12.75"/>
  <cols>
    <col min="1" max="1" width="6.7109375" style="0" bestFit="1" customWidth="1"/>
    <col min="2" max="2" width="31.00390625" style="0" customWidth="1"/>
    <col min="3" max="3" width="16.421875" style="0" customWidth="1"/>
    <col min="4" max="5" width="13.7109375" style="0" customWidth="1"/>
    <col min="6" max="6" width="20.140625" style="0" customWidth="1"/>
    <col min="7" max="7" width="18.140625" style="0" customWidth="1"/>
    <col min="8" max="8" width="19.140625" style="0" customWidth="1"/>
  </cols>
  <sheetData>
    <row r="1" spans="1:8" ht="20.25">
      <c r="A1" s="2490">
        <f>Анкета!A5</f>
        <v>0</v>
      </c>
      <c r="B1" s="2490"/>
      <c r="C1" s="2490"/>
      <c r="D1" s="2490"/>
      <c r="E1" s="2490"/>
      <c r="F1" s="2490"/>
      <c r="G1" s="2490"/>
      <c r="H1" s="2490"/>
    </row>
    <row r="2" spans="1:7" ht="12.75">
      <c r="A2" s="689"/>
      <c r="B2" s="689"/>
      <c r="C2" s="689"/>
      <c r="D2" s="689"/>
      <c r="E2" s="689"/>
      <c r="F2" s="689"/>
      <c r="G2" s="689"/>
    </row>
    <row r="3" spans="1:14" ht="18.75">
      <c r="A3" s="2489" t="s">
        <v>639</v>
      </c>
      <c r="B3" s="2489"/>
      <c r="C3" s="2489"/>
      <c r="D3" s="2489"/>
      <c r="E3" s="2489"/>
      <c r="F3" s="2489"/>
      <c r="G3" s="2489"/>
      <c r="H3" s="2489"/>
      <c r="I3" s="486"/>
      <c r="J3" s="486"/>
      <c r="K3" s="486"/>
      <c r="L3" s="486"/>
      <c r="M3" s="486"/>
      <c r="N3" s="486"/>
    </row>
    <row r="4" spans="1:7" ht="13.5" thickBot="1">
      <c r="A4" s="689"/>
      <c r="B4" s="689"/>
      <c r="C4" s="689"/>
      <c r="D4" s="689"/>
      <c r="E4" s="689"/>
      <c r="F4" s="689"/>
      <c r="G4" s="689"/>
    </row>
    <row r="5" spans="1:9" ht="90.75" thickBot="1">
      <c r="A5" s="1172" t="s">
        <v>22</v>
      </c>
      <c r="B5" s="1173" t="s">
        <v>23</v>
      </c>
      <c r="C5" s="1173" t="s">
        <v>24</v>
      </c>
      <c r="D5" s="1173" t="s">
        <v>640</v>
      </c>
      <c r="E5" s="1173" t="s">
        <v>641</v>
      </c>
      <c r="F5" s="1174" t="s">
        <v>824</v>
      </c>
      <c r="G5" s="1173" t="s">
        <v>641</v>
      </c>
      <c r="H5" s="1174" t="s">
        <v>825</v>
      </c>
      <c r="I5" s="357"/>
    </row>
    <row r="6" spans="1:9" ht="15" thickBot="1">
      <c r="A6" s="2509" t="s">
        <v>653</v>
      </c>
      <c r="B6" s="2510"/>
      <c r="C6" s="2510"/>
      <c r="D6" s="2510"/>
      <c r="E6" s="2510"/>
      <c r="F6" s="2510"/>
      <c r="G6" s="2510"/>
      <c r="H6" s="2511"/>
      <c r="I6" s="357"/>
    </row>
    <row r="7" spans="1:9" ht="15" thickBot="1">
      <c r="A7" s="1176" t="s">
        <v>45</v>
      </c>
      <c r="B7" s="1177" t="s">
        <v>654</v>
      </c>
      <c r="C7" s="1177" t="s">
        <v>655</v>
      </c>
      <c r="D7" s="1177">
        <v>1</v>
      </c>
      <c r="E7" s="1315"/>
      <c r="F7" s="1316">
        <f>'Расчет УЕ на 2025 год'!J16</f>
        <v>0</v>
      </c>
      <c r="G7" s="2110"/>
      <c r="H7" s="1316">
        <f>'Расчет УЕ на 2025 год'!O16</f>
        <v>0</v>
      </c>
      <c r="I7" s="357"/>
    </row>
    <row r="8" spans="1:9" ht="15" thickBot="1">
      <c r="A8" s="2509" t="s">
        <v>652</v>
      </c>
      <c r="B8" s="2510"/>
      <c r="C8" s="2510"/>
      <c r="D8" s="2510"/>
      <c r="E8" s="2510"/>
      <c r="F8" s="2510"/>
      <c r="G8" s="2510"/>
      <c r="H8" s="2511"/>
      <c r="I8" s="357"/>
    </row>
    <row r="9" spans="1:8" ht="44.25" customHeight="1">
      <c r="A9" s="2113" t="s">
        <v>45</v>
      </c>
      <c r="B9" s="2114" t="s">
        <v>642</v>
      </c>
      <c r="C9" s="2115" t="s">
        <v>574</v>
      </c>
      <c r="D9" s="2115" t="s">
        <v>574</v>
      </c>
      <c r="E9" s="2115" t="s">
        <v>574</v>
      </c>
      <c r="F9" s="2116" t="s">
        <v>574</v>
      </c>
      <c r="G9" s="2115" t="s">
        <v>574</v>
      </c>
      <c r="H9" s="1319" t="s">
        <v>574</v>
      </c>
    </row>
    <row r="10" spans="1:8" ht="14.25">
      <c r="A10" s="1178" t="s">
        <v>67</v>
      </c>
      <c r="B10" s="1179" t="s">
        <v>643</v>
      </c>
      <c r="C10" s="1180" t="s">
        <v>645</v>
      </c>
      <c r="D10" s="1187">
        <v>11</v>
      </c>
      <c r="E10" s="2062">
        <f>'Расчет УЕ на 2025 год'!L16</f>
        <v>0</v>
      </c>
      <c r="F10" s="1317">
        <f>D10*E10</f>
        <v>0</v>
      </c>
      <c r="G10" s="2112">
        <f>'Расчет УЕ на 2025 год'!Q16</f>
        <v>0</v>
      </c>
      <c r="H10" s="1189">
        <f>D10*G10</f>
        <v>0</v>
      </c>
    </row>
    <row r="11" spans="1:8" ht="42.75">
      <c r="A11" s="1178" t="s">
        <v>68</v>
      </c>
      <c r="B11" s="1179" t="s">
        <v>644</v>
      </c>
      <c r="C11" s="1180" t="s">
        <v>645</v>
      </c>
      <c r="D11" s="1187">
        <v>0.06</v>
      </c>
      <c r="E11" s="1182"/>
      <c r="F11" s="1317">
        <f>D11*E11</f>
        <v>0</v>
      </c>
      <c r="G11" s="2112"/>
      <c r="H11" s="1189">
        <f>D11*G11</f>
        <v>0</v>
      </c>
    </row>
    <row r="12" spans="1:8" ht="28.5">
      <c r="A12" s="1178" t="s">
        <v>51</v>
      </c>
      <c r="B12" s="1179" t="s">
        <v>646</v>
      </c>
      <c r="C12" s="1180" t="s">
        <v>647</v>
      </c>
      <c r="D12" s="1187">
        <v>5</v>
      </c>
      <c r="E12" s="1181"/>
      <c r="F12" s="1317">
        <f>D12*E12</f>
        <v>0</v>
      </c>
      <c r="G12" s="2112"/>
      <c r="H12" s="1189">
        <f>D12*G12</f>
        <v>0</v>
      </c>
    </row>
    <row r="13" spans="1:8" ht="28.5">
      <c r="A13" s="1178" t="s">
        <v>52</v>
      </c>
      <c r="B13" s="1179" t="s">
        <v>648</v>
      </c>
      <c r="C13" s="1180" t="s">
        <v>650</v>
      </c>
      <c r="D13" s="1187">
        <v>25</v>
      </c>
      <c r="E13" s="1181"/>
      <c r="F13" s="1317">
        <f>D13*E13</f>
        <v>0</v>
      </c>
      <c r="G13" s="2112"/>
      <c r="H13" s="1189">
        <f>D13*G13</f>
        <v>0</v>
      </c>
    </row>
    <row r="14" spans="1:8" ht="57" customHeight="1" thickBot="1">
      <c r="A14" s="1183" t="s">
        <v>53</v>
      </c>
      <c r="B14" s="1184" t="s">
        <v>649</v>
      </c>
      <c r="C14" s="1185" t="s">
        <v>651</v>
      </c>
      <c r="D14" s="1188">
        <v>0.5</v>
      </c>
      <c r="E14" s="1186"/>
      <c r="F14" s="1318">
        <f>D14*E14</f>
        <v>0</v>
      </c>
      <c r="G14" s="2117"/>
      <c r="H14" s="1190">
        <f>D14*G14</f>
        <v>0</v>
      </c>
    </row>
    <row r="15" spans="1:8" ht="28.5" customHeight="1" thickBot="1">
      <c r="A15" s="2496" t="s">
        <v>656</v>
      </c>
      <c r="B15" s="2497"/>
      <c r="C15" s="2497"/>
      <c r="D15" s="2497"/>
      <c r="E15" s="2498"/>
      <c r="F15" s="2111">
        <f>F10+F11+F12+F13+F14</f>
        <v>0</v>
      </c>
      <c r="G15" s="2118"/>
      <c r="H15" s="2119">
        <f>H10+H11+H12+H13+H14</f>
        <v>0</v>
      </c>
    </row>
    <row r="16" spans="1:7" ht="12.75">
      <c r="A16" s="689"/>
      <c r="B16" s="1175"/>
      <c r="C16" s="689"/>
      <c r="D16" s="689"/>
      <c r="E16" s="689"/>
      <c r="F16" s="689"/>
      <c r="G16" s="689"/>
    </row>
    <row r="17" spans="1:7" ht="15.75" thickBot="1">
      <c r="A17" s="2499" t="s">
        <v>388</v>
      </c>
      <c r="B17" s="2499"/>
      <c r="C17" s="689"/>
      <c r="D17" s="689"/>
      <c r="E17" s="689"/>
      <c r="F17" s="689"/>
      <c r="G17" s="689"/>
    </row>
    <row r="18" spans="1:7" ht="12.75">
      <c r="A18" s="2500" t="s">
        <v>711</v>
      </c>
      <c r="B18" s="2501"/>
      <c r="C18" s="2501"/>
      <c r="D18" s="2502"/>
      <c r="E18" s="689"/>
      <c r="F18" s="689"/>
      <c r="G18" s="689"/>
    </row>
    <row r="19" spans="1:7" ht="12.75">
      <c r="A19" s="2503"/>
      <c r="B19" s="2504"/>
      <c r="C19" s="2504"/>
      <c r="D19" s="2505"/>
      <c r="E19" s="689"/>
      <c r="F19" s="689"/>
      <c r="G19" s="689"/>
    </row>
    <row r="20" spans="1:7" ht="12.75">
      <c r="A20" s="2503"/>
      <c r="B20" s="2504"/>
      <c r="C20" s="2504"/>
      <c r="D20" s="2505"/>
      <c r="E20" s="689"/>
      <c r="F20" s="689"/>
      <c r="G20" s="689"/>
    </row>
    <row r="21" spans="1:7" ht="12.75">
      <c r="A21" s="2503"/>
      <c r="B21" s="2504"/>
      <c r="C21" s="2504"/>
      <c r="D21" s="2505"/>
      <c r="E21" s="689"/>
      <c r="F21" s="689"/>
      <c r="G21" s="689"/>
    </row>
    <row r="22" spans="1:7" ht="12.75">
      <c r="A22" s="2503"/>
      <c r="B22" s="2504"/>
      <c r="C22" s="2504"/>
      <c r="D22" s="2505"/>
      <c r="E22" s="689"/>
      <c r="F22" s="689"/>
      <c r="G22" s="689"/>
    </row>
    <row r="23" spans="1:7" ht="12.75">
      <c r="A23" s="2503"/>
      <c r="B23" s="2504"/>
      <c r="C23" s="2504"/>
      <c r="D23" s="2505"/>
      <c r="E23" s="689"/>
      <c r="F23" s="689"/>
      <c r="G23" s="689"/>
    </row>
    <row r="24" spans="1:7" ht="13.5" thickBot="1">
      <c r="A24" s="2506"/>
      <c r="B24" s="2507"/>
      <c r="C24" s="2507"/>
      <c r="D24" s="2508"/>
      <c r="E24" s="689"/>
      <c r="F24" s="689"/>
      <c r="G24" s="689"/>
    </row>
    <row r="25" spans="1:7" ht="12.75">
      <c r="A25" s="689"/>
      <c r="B25" s="689"/>
      <c r="C25" s="689"/>
      <c r="D25" s="689"/>
      <c r="E25" s="689"/>
      <c r="F25" s="689"/>
      <c r="G25" s="689"/>
    </row>
    <row r="26" spans="1:7" ht="12.75">
      <c r="A26" s="689"/>
      <c r="B26" s="689"/>
      <c r="C26" s="689"/>
      <c r="D26" s="689"/>
      <c r="E26" s="689"/>
      <c r="F26" s="689"/>
      <c r="G26" s="689"/>
    </row>
    <row r="27" spans="1:7" ht="12.75">
      <c r="A27" s="2491" t="s">
        <v>121</v>
      </c>
      <c r="B27" s="2492"/>
      <c r="C27" s="1191"/>
      <c r="D27" s="1192"/>
      <c r="E27" s="2493"/>
      <c r="F27" s="2493"/>
      <c r="G27" s="689"/>
    </row>
    <row r="28" spans="1:7" ht="12.75">
      <c r="A28" s="689"/>
      <c r="B28" s="689"/>
      <c r="C28" s="689"/>
      <c r="D28" s="689"/>
      <c r="E28" s="2494" t="s">
        <v>178</v>
      </c>
      <c r="F28" s="2495"/>
      <c r="G28" s="689"/>
    </row>
    <row r="29" spans="1:7" ht="12.75">
      <c r="A29" s="689"/>
      <c r="B29" s="689"/>
      <c r="C29" s="689"/>
      <c r="D29" s="689"/>
      <c r="E29" s="689"/>
      <c r="F29" s="689"/>
      <c r="G29" s="689"/>
    </row>
    <row r="30" spans="1:7" ht="12.75">
      <c r="A30" s="689"/>
      <c r="B30" s="689"/>
      <c r="C30" s="689"/>
      <c r="D30" s="689"/>
      <c r="E30" s="689"/>
      <c r="F30" s="689"/>
      <c r="G30" s="689"/>
    </row>
    <row r="31" spans="1:7" ht="12.75">
      <c r="A31" s="689"/>
      <c r="B31" s="689"/>
      <c r="C31" s="689"/>
      <c r="D31" s="689"/>
      <c r="E31" s="689"/>
      <c r="F31" s="689"/>
      <c r="G31" s="689"/>
    </row>
    <row r="32" spans="1:7" ht="12.75">
      <c r="A32" s="689"/>
      <c r="B32" s="689"/>
      <c r="C32" s="689"/>
      <c r="D32" s="689"/>
      <c r="E32" s="689"/>
      <c r="F32" s="689"/>
      <c r="G32" s="689"/>
    </row>
    <row r="33" spans="1:7" ht="12.75">
      <c r="A33" s="689"/>
      <c r="B33" s="689"/>
      <c r="C33" s="689"/>
      <c r="D33" s="689"/>
      <c r="E33" s="689"/>
      <c r="F33" s="689"/>
      <c r="G33" s="689"/>
    </row>
    <row r="34" spans="1:7" ht="12.75">
      <c r="A34" s="689"/>
      <c r="B34" s="689"/>
      <c r="C34" s="689"/>
      <c r="D34" s="689"/>
      <c r="E34" s="689"/>
      <c r="F34" s="689"/>
      <c r="G34" s="689"/>
    </row>
    <row r="35" spans="1:7" ht="12.75">
      <c r="A35" s="689"/>
      <c r="B35" s="689"/>
      <c r="C35" s="689"/>
      <c r="D35" s="689"/>
      <c r="E35" s="689"/>
      <c r="F35" s="689"/>
      <c r="G35" s="689"/>
    </row>
    <row r="36" spans="1:7" ht="12.75">
      <c r="A36" s="689"/>
      <c r="B36" s="689"/>
      <c r="C36" s="689"/>
      <c r="D36" s="689"/>
      <c r="E36" s="689"/>
      <c r="F36" s="689"/>
      <c r="G36" s="689"/>
    </row>
    <row r="37" spans="1:7" ht="12.75">
      <c r="A37" s="689"/>
      <c r="B37" s="689"/>
      <c r="C37" s="689"/>
      <c r="D37" s="689"/>
      <c r="E37" s="689"/>
      <c r="F37" s="689"/>
      <c r="G37" s="689"/>
    </row>
    <row r="38" spans="1:7" ht="12.75">
      <c r="A38" s="689"/>
      <c r="B38" s="689"/>
      <c r="C38" s="689"/>
      <c r="D38" s="689"/>
      <c r="E38" s="689"/>
      <c r="F38" s="689"/>
      <c r="G38" s="689"/>
    </row>
    <row r="39" spans="1:7" ht="12.75">
      <c r="A39" s="689"/>
      <c r="B39" s="689"/>
      <c r="C39" s="689"/>
      <c r="D39" s="689"/>
      <c r="E39" s="689"/>
      <c r="F39" s="689"/>
      <c r="G39" s="689"/>
    </row>
    <row r="40" spans="1:7" ht="12.75">
      <c r="A40" s="689"/>
      <c r="B40" s="689"/>
      <c r="C40" s="689"/>
      <c r="D40" s="689"/>
      <c r="E40" s="689"/>
      <c r="F40" s="689"/>
      <c r="G40" s="689"/>
    </row>
    <row r="41" spans="1:7" ht="12.75">
      <c r="A41" s="689"/>
      <c r="B41" s="689"/>
      <c r="C41" s="689"/>
      <c r="D41" s="689"/>
      <c r="E41" s="689"/>
      <c r="F41" s="689"/>
      <c r="G41" s="689"/>
    </row>
    <row r="42" spans="1:7" ht="12.75">
      <c r="A42" s="689"/>
      <c r="B42" s="689"/>
      <c r="C42" s="689"/>
      <c r="D42" s="689"/>
      <c r="E42" s="689"/>
      <c r="F42" s="689"/>
      <c r="G42" s="689"/>
    </row>
    <row r="43" spans="1:7" ht="12.75">
      <c r="A43" s="689"/>
      <c r="B43" s="689"/>
      <c r="C43" s="689"/>
      <c r="D43" s="689"/>
      <c r="E43" s="689"/>
      <c r="F43" s="689"/>
      <c r="G43" s="689"/>
    </row>
    <row r="44" spans="1:7" ht="12.75">
      <c r="A44" s="689"/>
      <c r="B44" s="689"/>
      <c r="C44" s="689"/>
      <c r="D44" s="689"/>
      <c r="E44" s="689"/>
      <c r="F44" s="689"/>
      <c r="G44" s="689"/>
    </row>
    <row r="45" spans="1:7" ht="12.75">
      <c r="A45" s="689"/>
      <c r="B45" s="689"/>
      <c r="C45" s="689"/>
      <c r="D45" s="689"/>
      <c r="E45" s="689"/>
      <c r="F45" s="689"/>
      <c r="G45" s="689"/>
    </row>
    <row r="46" spans="1:7" ht="12.75">
      <c r="A46" s="689"/>
      <c r="B46" s="689"/>
      <c r="C46" s="689"/>
      <c r="D46" s="689"/>
      <c r="E46" s="689"/>
      <c r="F46" s="689"/>
      <c r="G46" s="689"/>
    </row>
    <row r="47" spans="1:7" ht="12.75">
      <c r="A47" s="689"/>
      <c r="B47" s="689"/>
      <c r="C47" s="689"/>
      <c r="D47" s="689"/>
      <c r="E47" s="689"/>
      <c r="F47" s="689"/>
      <c r="G47" s="689"/>
    </row>
    <row r="48" spans="1:7" ht="12.75">
      <c r="A48" s="689"/>
      <c r="B48" s="689"/>
      <c r="C48" s="689"/>
      <c r="D48" s="689"/>
      <c r="E48" s="689"/>
      <c r="F48" s="689"/>
      <c r="G48" s="689"/>
    </row>
    <row r="49" spans="1:7" ht="12.75">
      <c r="A49" s="689"/>
      <c r="B49" s="689"/>
      <c r="C49" s="689"/>
      <c r="D49" s="689"/>
      <c r="E49" s="689"/>
      <c r="F49" s="689"/>
      <c r="G49" s="689"/>
    </row>
    <row r="50" spans="1:7" ht="12.75">
      <c r="A50" s="689"/>
      <c r="B50" s="689"/>
      <c r="C50" s="689"/>
      <c r="D50" s="689"/>
      <c r="E50" s="689"/>
      <c r="F50" s="689"/>
      <c r="G50" s="689"/>
    </row>
    <row r="51" spans="1:7" ht="12.75">
      <c r="A51" s="689"/>
      <c r="B51" s="689"/>
      <c r="C51" s="689"/>
      <c r="D51" s="689"/>
      <c r="E51" s="689"/>
      <c r="F51" s="689"/>
      <c r="G51" s="689"/>
    </row>
    <row r="52" spans="1:7" ht="12.75">
      <c r="A52" s="689"/>
      <c r="B52" s="689"/>
      <c r="C52" s="689"/>
      <c r="D52" s="689"/>
      <c r="E52" s="689"/>
      <c r="F52" s="689"/>
      <c r="G52" s="689"/>
    </row>
    <row r="53" spans="1:7" ht="12.75">
      <c r="A53" s="689"/>
      <c r="B53" s="689"/>
      <c r="C53" s="689"/>
      <c r="D53" s="689"/>
      <c r="E53" s="689"/>
      <c r="F53" s="689"/>
      <c r="G53" s="689"/>
    </row>
    <row r="54" spans="1:7" ht="12.75">
      <c r="A54" s="689"/>
      <c r="B54" s="689"/>
      <c r="C54" s="689"/>
      <c r="D54" s="689"/>
      <c r="E54" s="689"/>
      <c r="F54" s="689"/>
      <c r="G54" s="689"/>
    </row>
    <row r="55" spans="1:7" ht="12.75">
      <c r="A55" s="689"/>
      <c r="B55" s="689"/>
      <c r="C55" s="689"/>
      <c r="D55" s="689"/>
      <c r="E55" s="689"/>
      <c r="F55" s="689"/>
      <c r="G55" s="689"/>
    </row>
    <row r="56" spans="1:7" ht="12.75">
      <c r="A56" s="689"/>
      <c r="B56" s="689"/>
      <c r="C56" s="689"/>
      <c r="D56" s="689"/>
      <c r="E56" s="689"/>
      <c r="F56" s="689"/>
      <c r="G56" s="689"/>
    </row>
    <row r="57" spans="1:7" ht="12.75">
      <c r="A57" s="689"/>
      <c r="B57" s="689"/>
      <c r="C57" s="689"/>
      <c r="D57" s="689"/>
      <c r="E57" s="689"/>
      <c r="F57" s="689"/>
      <c r="G57" s="689"/>
    </row>
    <row r="58" spans="1:7" ht="12.75">
      <c r="A58" s="689"/>
      <c r="B58" s="689"/>
      <c r="C58" s="689"/>
      <c r="D58" s="689"/>
      <c r="E58" s="689"/>
      <c r="F58" s="689"/>
      <c r="G58" s="689"/>
    </row>
    <row r="59" spans="1:7" ht="12.75">
      <c r="A59" s="689"/>
      <c r="B59" s="689"/>
      <c r="C59" s="689"/>
      <c r="D59" s="689"/>
      <c r="E59" s="689"/>
      <c r="F59" s="689"/>
      <c r="G59" s="689"/>
    </row>
    <row r="60" spans="1:7" ht="12.75">
      <c r="A60" s="689"/>
      <c r="B60" s="689"/>
      <c r="C60" s="689"/>
      <c r="D60" s="689"/>
      <c r="E60" s="689"/>
      <c r="F60" s="689"/>
      <c r="G60" s="689"/>
    </row>
    <row r="61" spans="1:7" ht="12.75">
      <c r="A61" s="689"/>
      <c r="B61" s="689"/>
      <c r="C61" s="689"/>
      <c r="D61" s="689"/>
      <c r="E61" s="689"/>
      <c r="F61" s="689"/>
      <c r="G61" s="689"/>
    </row>
    <row r="62" spans="1:7" ht="12.75">
      <c r="A62" s="689"/>
      <c r="B62" s="689"/>
      <c r="C62" s="689"/>
      <c r="D62" s="689"/>
      <c r="E62" s="689"/>
      <c r="F62" s="689"/>
      <c r="G62" s="689"/>
    </row>
    <row r="63" spans="1:7" ht="12.75">
      <c r="A63" s="689"/>
      <c r="B63" s="689"/>
      <c r="C63" s="689"/>
      <c r="D63" s="689"/>
      <c r="E63" s="689"/>
      <c r="F63" s="689"/>
      <c r="G63" s="689"/>
    </row>
    <row r="64" spans="1:7" ht="12.75">
      <c r="A64" s="689"/>
      <c r="B64" s="689"/>
      <c r="C64" s="689"/>
      <c r="D64" s="689"/>
      <c r="E64" s="689"/>
      <c r="F64" s="689"/>
      <c r="G64" s="689"/>
    </row>
    <row r="65" spans="1:7" ht="12.75">
      <c r="A65" s="689"/>
      <c r="B65" s="689"/>
      <c r="C65" s="689"/>
      <c r="D65" s="689"/>
      <c r="E65" s="689"/>
      <c r="F65" s="689"/>
      <c r="G65" s="689"/>
    </row>
    <row r="66" spans="1:7" ht="12.75">
      <c r="A66" s="689"/>
      <c r="B66" s="689"/>
      <c r="C66" s="689"/>
      <c r="D66" s="689"/>
      <c r="E66" s="689"/>
      <c r="F66" s="689"/>
      <c r="G66" s="689"/>
    </row>
    <row r="67" spans="1:7" ht="12.75">
      <c r="A67" s="689"/>
      <c r="B67" s="689"/>
      <c r="C67" s="689"/>
      <c r="D67" s="689"/>
      <c r="E67" s="689"/>
      <c r="F67" s="689"/>
      <c r="G67" s="689"/>
    </row>
    <row r="68" spans="1:7" ht="12.75">
      <c r="A68" s="689"/>
      <c r="B68" s="689"/>
      <c r="C68" s="689"/>
      <c r="D68" s="689"/>
      <c r="E68" s="689"/>
      <c r="F68" s="689"/>
      <c r="G68" s="689"/>
    </row>
    <row r="69" spans="1:7" ht="12.75">
      <c r="A69" s="689"/>
      <c r="B69" s="689"/>
      <c r="C69" s="689"/>
      <c r="D69" s="689"/>
      <c r="E69" s="689"/>
      <c r="F69" s="689"/>
      <c r="G69" s="689"/>
    </row>
    <row r="70" spans="1:7" ht="12.75">
      <c r="A70" s="689"/>
      <c r="B70" s="689"/>
      <c r="C70" s="689"/>
      <c r="D70" s="689"/>
      <c r="E70" s="689"/>
      <c r="F70" s="689"/>
      <c r="G70" s="689"/>
    </row>
    <row r="71" spans="1:7" ht="12.75">
      <c r="A71" s="689"/>
      <c r="B71" s="689"/>
      <c r="C71" s="689"/>
      <c r="D71" s="689"/>
      <c r="E71" s="689"/>
      <c r="F71" s="689"/>
      <c r="G71" s="689"/>
    </row>
    <row r="72" spans="1:7" ht="12.75">
      <c r="A72" s="689"/>
      <c r="B72" s="689"/>
      <c r="C72" s="689"/>
      <c r="D72" s="689"/>
      <c r="E72" s="689"/>
      <c r="F72" s="689"/>
      <c r="G72" s="689"/>
    </row>
    <row r="73" spans="1:7" ht="12.75">
      <c r="A73" s="689"/>
      <c r="B73" s="689"/>
      <c r="C73" s="689"/>
      <c r="D73" s="689"/>
      <c r="E73" s="689"/>
      <c r="F73" s="689"/>
      <c r="G73" s="689"/>
    </row>
    <row r="74" spans="1:7" ht="12.75">
      <c r="A74" s="689"/>
      <c r="B74" s="689"/>
      <c r="C74" s="689"/>
      <c r="D74" s="689"/>
      <c r="E74" s="689"/>
      <c r="F74" s="689"/>
      <c r="G74" s="689"/>
    </row>
    <row r="75" spans="1:7" ht="12.75">
      <c r="A75" s="689"/>
      <c r="B75" s="689"/>
      <c r="C75" s="689"/>
      <c r="D75" s="689"/>
      <c r="E75" s="689"/>
      <c r="F75" s="689"/>
      <c r="G75" s="689"/>
    </row>
    <row r="76" spans="1:7" ht="12.75">
      <c r="A76" s="689"/>
      <c r="B76" s="689"/>
      <c r="C76" s="689"/>
      <c r="D76" s="689"/>
      <c r="E76" s="689"/>
      <c r="F76" s="689"/>
      <c r="G76" s="689"/>
    </row>
    <row r="77" spans="1:7" ht="12.75">
      <c r="A77" s="689"/>
      <c r="B77" s="689"/>
      <c r="C77" s="689"/>
      <c r="D77" s="689"/>
      <c r="E77" s="689"/>
      <c r="F77" s="689"/>
      <c r="G77" s="689"/>
    </row>
    <row r="78" spans="1:7" ht="12.75">
      <c r="A78" s="689"/>
      <c r="B78" s="689"/>
      <c r="C78" s="689"/>
      <c r="D78" s="689"/>
      <c r="E78" s="689"/>
      <c r="F78" s="689"/>
      <c r="G78" s="689"/>
    </row>
    <row r="79" spans="1:7" ht="12.75">
      <c r="A79" s="689"/>
      <c r="B79" s="689"/>
      <c r="C79" s="689"/>
      <c r="D79" s="689"/>
      <c r="E79" s="689"/>
      <c r="F79" s="689"/>
      <c r="G79" s="689"/>
    </row>
    <row r="80" spans="1:7" ht="12.75">
      <c r="A80" s="689"/>
      <c r="B80" s="689"/>
      <c r="C80" s="689"/>
      <c r="D80" s="689"/>
      <c r="E80" s="689"/>
      <c r="F80" s="689"/>
      <c r="G80" s="689"/>
    </row>
    <row r="81" spans="1:7" ht="12.75">
      <c r="A81" s="689"/>
      <c r="B81" s="689"/>
      <c r="C81" s="689"/>
      <c r="D81" s="689"/>
      <c r="E81" s="689"/>
      <c r="F81" s="689"/>
      <c r="G81" s="689"/>
    </row>
    <row r="82" spans="1:7" ht="12.75">
      <c r="A82" s="689"/>
      <c r="B82" s="689"/>
      <c r="C82" s="689"/>
      <c r="D82" s="689"/>
      <c r="E82" s="689"/>
      <c r="F82" s="689"/>
      <c r="G82" s="689"/>
    </row>
    <row r="83" spans="1:7" ht="12.75">
      <c r="A83" s="689"/>
      <c r="B83" s="689"/>
      <c r="C83" s="689"/>
      <c r="D83" s="689"/>
      <c r="E83" s="689"/>
      <c r="F83" s="689"/>
      <c r="G83" s="689"/>
    </row>
    <row r="84" spans="1:7" ht="12.75">
      <c r="A84" s="689"/>
      <c r="B84" s="689"/>
      <c r="C84" s="689"/>
      <c r="D84" s="689"/>
      <c r="E84" s="689"/>
      <c r="F84" s="689"/>
      <c r="G84" s="689"/>
    </row>
    <row r="85" spans="1:7" ht="12.75">
      <c r="A85" s="689"/>
      <c r="B85" s="689"/>
      <c r="C85" s="689"/>
      <c r="D85" s="689"/>
      <c r="E85" s="689"/>
      <c r="F85" s="689"/>
      <c r="G85" s="689"/>
    </row>
    <row r="86" spans="1:7" ht="12.75">
      <c r="A86" s="689"/>
      <c r="B86" s="689"/>
      <c r="C86" s="689"/>
      <c r="D86" s="689"/>
      <c r="E86" s="689"/>
      <c r="F86" s="689"/>
      <c r="G86" s="689"/>
    </row>
    <row r="87" spans="1:7" ht="12.75">
      <c r="A87" s="689"/>
      <c r="B87" s="689"/>
      <c r="C87" s="689"/>
      <c r="D87" s="689"/>
      <c r="E87" s="689"/>
      <c r="F87" s="689"/>
      <c r="G87" s="689"/>
    </row>
    <row r="88" spans="1:7" ht="12.75">
      <c r="A88" s="689"/>
      <c r="B88" s="689"/>
      <c r="C88" s="689"/>
      <c r="D88" s="689"/>
      <c r="E88" s="689"/>
      <c r="F88" s="689"/>
      <c r="G88" s="689"/>
    </row>
    <row r="89" spans="1:7" ht="12.75">
      <c r="A89" s="689"/>
      <c r="B89" s="689"/>
      <c r="C89" s="689"/>
      <c r="D89" s="689"/>
      <c r="E89" s="689"/>
      <c r="F89" s="689"/>
      <c r="G89" s="689"/>
    </row>
    <row r="90" spans="1:7" ht="12.75">
      <c r="A90" s="689"/>
      <c r="B90" s="689"/>
      <c r="C90" s="689"/>
      <c r="D90" s="689"/>
      <c r="E90" s="689"/>
      <c r="F90" s="689"/>
      <c r="G90" s="689"/>
    </row>
    <row r="91" spans="1:7" ht="12.75">
      <c r="A91" s="689"/>
      <c r="B91" s="689"/>
      <c r="C91" s="689"/>
      <c r="D91" s="689"/>
      <c r="E91" s="689"/>
      <c r="F91" s="689"/>
      <c r="G91" s="689"/>
    </row>
    <row r="92" spans="1:7" ht="12.75">
      <c r="A92" s="689"/>
      <c r="B92" s="689"/>
      <c r="C92" s="689"/>
      <c r="D92" s="689"/>
      <c r="E92" s="689"/>
      <c r="F92" s="689"/>
      <c r="G92" s="689"/>
    </row>
    <row r="93" spans="1:7" ht="12.75">
      <c r="A93" s="689"/>
      <c r="B93" s="689"/>
      <c r="C93" s="689"/>
      <c r="D93" s="689"/>
      <c r="E93" s="689"/>
      <c r="F93" s="689"/>
      <c r="G93" s="689"/>
    </row>
    <row r="94" spans="1:7" ht="12.75">
      <c r="A94" s="689"/>
      <c r="B94" s="689"/>
      <c r="C94" s="689"/>
      <c r="D94" s="689"/>
      <c r="E94" s="689"/>
      <c r="F94" s="689"/>
      <c r="G94" s="689"/>
    </row>
    <row r="95" spans="1:7" ht="12.75">
      <c r="A95" s="689"/>
      <c r="B95" s="689"/>
      <c r="C95" s="689"/>
      <c r="D95" s="689"/>
      <c r="E95" s="689"/>
      <c r="F95" s="689"/>
      <c r="G95" s="689"/>
    </row>
    <row r="96" spans="1:7" ht="12.75">
      <c r="A96" s="689"/>
      <c r="B96" s="689"/>
      <c r="C96" s="689"/>
      <c r="D96" s="689"/>
      <c r="E96" s="689"/>
      <c r="F96" s="689"/>
      <c r="G96" s="689"/>
    </row>
    <row r="97" spans="1:7" ht="12.75">
      <c r="A97" s="689"/>
      <c r="B97" s="689"/>
      <c r="C97" s="689"/>
      <c r="D97" s="689"/>
      <c r="E97" s="689"/>
      <c r="F97" s="689"/>
      <c r="G97" s="689"/>
    </row>
    <row r="98" spans="1:7" ht="12.75">
      <c r="A98" s="689"/>
      <c r="B98" s="689"/>
      <c r="C98" s="689"/>
      <c r="D98" s="689"/>
      <c r="E98" s="689"/>
      <c r="F98" s="689"/>
      <c r="G98" s="689"/>
    </row>
    <row r="99" spans="1:7" ht="12.75">
      <c r="A99" s="689"/>
      <c r="B99" s="689"/>
      <c r="C99" s="689"/>
      <c r="D99" s="689"/>
      <c r="E99" s="689"/>
      <c r="F99" s="689"/>
      <c r="G99" s="689"/>
    </row>
    <row r="100" spans="1:7" ht="12.75">
      <c r="A100" s="689"/>
      <c r="B100" s="689"/>
      <c r="C100" s="689"/>
      <c r="D100" s="689"/>
      <c r="E100" s="689"/>
      <c r="F100" s="689"/>
      <c r="G100" s="689"/>
    </row>
    <row r="101" spans="1:7" ht="12.75">
      <c r="A101" s="689"/>
      <c r="B101" s="689"/>
      <c r="C101" s="689"/>
      <c r="D101" s="689"/>
      <c r="E101" s="689"/>
      <c r="F101" s="689"/>
      <c r="G101" s="689"/>
    </row>
    <row r="102" spans="1:7" ht="12.75">
      <c r="A102" s="689"/>
      <c r="B102" s="689"/>
      <c r="C102" s="689"/>
      <c r="D102" s="689"/>
      <c r="E102" s="689"/>
      <c r="F102" s="689"/>
      <c r="G102" s="689"/>
    </row>
    <row r="103" spans="1:7" ht="12.75">
      <c r="A103" s="689"/>
      <c r="B103" s="689"/>
      <c r="C103" s="689"/>
      <c r="D103" s="689"/>
      <c r="E103" s="689"/>
      <c r="F103" s="689"/>
      <c r="G103" s="689"/>
    </row>
    <row r="104" spans="1:7" ht="12.75">
      <c r="A104" s="689"/>
      <c r="B104" s="689"/>
      <c r="C104" s="689"/>
      <c r="D104" s="689"/>
      <c r="E104" s="689"/>
      <c r="F104" s="689"/>
      <c r="G104" s="689"/>
    </row>
    <row r="105" spans="1:7" ht="12.75">
      <c r="A105" s="689"/>
      <c r="B105" s="689"/>
      <c r="C105" s="689"/>
      <c r="D105" s="689"/>
      <c r="E105" s="689"/>
      <c r="F105" s="689"/>
      <c r="G105" s="689"/>
    </row>
    <row r="106" spans="1:7" ht="12.75">
      <c r="A106" s="689"/>
      <c r="B106" s="689"/>
      <c r="C106" s="689"/>
      <c r="D106" s="689"/>
      <c r="E106" s="689"/>
      <c r="F106" s="689"/>
      <c r="G106" s="689"/>
    </row>
    <row r="107" spans="1:7" ht="12.75">
      <c r="A107" s="689"/>
      <c r="B107" s="689"/>
      <c r="C107" s="689"/>
      <c r="D107" s="689"/>
      <c r="E107" s="689"/>
      <c r="F107" s="689"/>
      <c r="G107" s="689"/>
    </row>
    <row r="108" spans="1:7" ht="12.75">
      <c r="A108" s="689"/>
      <c r="B108" s="689"/>
      <c r="C108" s="689"/>
      <c r="D108" s="689"/>
      <c r="E108" s="689"/>
      <c r="F108" s="689"/>
      <c r="G108" s="689"/>
    </row>
    <row r="109" spans="1:7" ht="12.75">
      <c r="A109" s="689"/>
      <c r="B109" s="689"/>
      <c r="C109" s="689"/>
      <c r="D109" s="689"/>
      <c r="E109" s="689"/>
      <c r="F109" s="689"/>
      <c r="G109" s="689"/>
    </row>
    <row r="110" spans="1:7" ht="12.75">
      <c r="A110" s="689"/>
      <c r="B110" s="689"/>
      <c r="C110" s="689"/>
      <c r="D110" s="689"/>
      <c r="E110" s="689"/>
      <c r="F110" s="689"/>
      <c r="G110" s="689"/>
    </row>
    <row r="111" spans="1:7" ht="12.75">
      <c r="A111" s="689"/>
      <c r="B111" s="689"/>
      <c r="C111" s="689"/>
      <c r="D111" s="689"/>
      <c r="E111" s="689"/>
      <c r="F111" s="689"/>
      <c r="G111" s="689"/>
    </row>
    <row r="112" spans="1:7" ht="12.75">
      <c r="A112" s="689"/>
      <c r="B112" s="689"/>
      <c r="C112" s="689"/>
      <c r="D112" s="689"/>
      <c r="E112" s="689"/>
      <c r="F112" s="689"/>
      <c r="G112" s="689"/>
    </row>
    <row r="113" spans="1:7" ht="12.75">
      <c r="A113" s="689"/>
      <c r="B113" s="689"/>
      <c r="C113" s="689"/>
      <c r="D113" s="689"/>
      <c r="E113" s="689"/>
      <c r="F113" s="689"/>
      <c r="G113" s="689"/>
    </row>
    <row r="114" spans="1:7" ht="12.75">
      <c r="A114" s="689"/>
      <c r="B114" s="689"/>
      <c r="C114" s="689"/>
      <c r="D114" s="689"/>
      <c r="E114" s="689"/>
      <c r="F114" s="689"/>
      <c r="G114" s="689"/>
    </row>
    <row r="115" spans="1:7" ht="12.75">
      <c r="A115" s="689"/>
      <c r="B115" s="689"/>
      <c r="C115" s="689"/>
      <c r="D115" s="689"/>
      <c r="E115" s="689"/>
      <c r="F115" s="689"/>
      <c r="G115" s="689"/>
    </row>
    <row r="116" spans="1:7" ht="12.75">
      <c r="A116" s="689"/>
      <c r="B116" s="689"/>
      <c r="C116" s="689"/>
      <c r="D116" s="689"/>
      <c r="E116" s="689"/>
      <c r="F116" s="689"/>
      <c r="G116" s="689"/>
    </row>
    <row r="117" spans="1:7" ht="12.75">
      <c r="A117" s="689"/>
      <c r="B117" s="689"/>
      <c r="C117" s="689"/>
      <c r="D117" s="689"/>
      <c r="E117" s="689"/>
      <c r="F117" s="689"/>
      <c r="G117" s="689"/>
    </row>
    <row r="118" spans="1:7" ht="12.75">
      <c r="A118" s="689"/>
      <c r="B118" s="689"/>
      <c r="C118" s="689"/>
      <c r="D118" s="689"/>
      <c r="E118" s="689"/>
      <c r="F118" s="689"/>
      <c r="G118" s="689"/>
    </row>
    <row r="119" spans="1:7" ht="12.75">
      <c r="A119" s="689"/>
      <c r="B119" s="689"/>
      <c r="C119" s="689"/>
      <c r="D119" s="689"/>
      <c r="E119" s="689"/>
      <c r="F119" s="689"/>
      <c r="G119" s="689"/>
    </row>
    <row r="120" spans="1:7" ht="12.75">
      <c r="A120" s="689"/>
      <c r="B120" s="689"/>
      <c r="C120" s="689"/>
      <c r="D120" s="689"/>
      <c r="E120" s="689"/>
      <c r="F120" s="689"/>
      <c r="G120" s="689"/>
    </row>
    <row r="121" spans="1:7" ht="12.75">
      <c r="A121" s="689"/>
      <c r="B121" s="689"/>
      <c r="C121" s="689"/>
      <c r="D121" s="689"/>
      <c r="E121" s="689"/>
      <c r="F121" s="689"/>
      <c r="G121" s="689"/>
    </row>
    <row r="122" spans="1:7" ht="12.75">
      <c r="A122" s="689"/>
      <c r="B122" s="689"/>
      <c r="C122" s="689"/>
      <c r="D122" s="689"/>
      <c r="E122" s="689"/>
      <c r="F122" s="689"/>
      <c r="G122" s="689"/>
    </row>
    <row r="123" spans="1:7" ht="12.75">
      <c r="A123" s="689"/>
      <c r="B123" s="689"/>
      <c r="C123" s="689"/>
      <c r="D123" s="689"/>
      <c r="E123" s="689"/>
      <c r="F123" s="689"/>
      <c r="G123" s="689"/>
    </row>
    <row r="124" spans="1:7" ht="12.75">
      <c r="A124" s="689"/>
      <c r="B124" s="689"/>
      <c r="C124" s="689"/>
      <c r="D124" s="689"/>
      <c r="E124" s="689"/>
      <c r="F124" s="689"/>
      <c r="G124" s="689"/>
    </row>
    <row r="125" spans="1:7" ht="12.75">
      <c r="A125" s="689"/>
      <c r="B125" s="689"/>
      <c r="C125" s="689"/>
      <c r="D125" s="689"/>
      <c r="E125" s="689"/>
      <c r="F125" s="689"/>
      <c r="G125" s="689"/>
    </row>
    <row r="126" spans="1:7" ht="12.75">
      <c r="A126" s="689"/>
      <c r="B126" s="689"/>
      <c r="C126" s="689"/>
      <c r="D126" s="689"/>
      <c r="E126" s="689"/>
      <c r="F126" s="689"/>
      <c r="G126" s="689"/>
    </row>
    <row r="127" spans="1:7" ht="12.75">
      <c r="A127" s="689"/>
      <c r="B127" s="689"/>
      <c r="C127" s="689"/>
      <c r="D127" s="689"/>
      <c r="E127" s="689"/>
      <c r="F127" s="689"/>
      <c r="G127" s="689"/>
    </row>
    <row r="128" spans="1:7" ht="12.75">
      <c r="A128" s="689"/>
      <c r="B128" s="689"/>
      <c r="C128" s="689"/>
      <c r="D128" s="689"/>
      <c r="E128" s="689"/>
      <c r="F128" s="689"/>
      <c r="G128" s="689"/>
    </row>
    <row r="129" spans="1:7" ht="12.75">
      <c r="A129" s="689"/>
      <c r="B129" s="689"/>
      <c r="C129" s="689"/>
      <c r="D129" s="689"/>
      <c r="E129" s="689"/>
      <c r="F129" s="689"/>
      <c r="G129" s="689"/>
    </row>
    <row r="130" spans="1:7" ht="12.75">
      <c r="A130" s="689"/>
      <c r="B130" s="689"/>
      <c r="C130" s="689"/>
      <c r="D130" s="689"/>
      <c r="E130" s="689"/>
      <c r="F130" s="689"/>
      <c r="G130" s="689"/>
    </row>
    <row r="131" spans="1:7" ht="12.75">
      <c r="A131" s="689"/>
      <c r="B131" s="689"/>
      <c r="C131" s="689"/>
      <c r="D131" s="689"/>
      <c r="E131" s="689"/>
      <c r="F131" s="689"/>
      <c r="G131" s="689"/>
    </row>
    <row r="132" spans="1:7" ht="12.75">
      <c r="A132" s="689"/>
      <c r="B132" s="689"/>
      <c r="C132" s="689"/>
      <c r="D132" s="689"/>
      <c r="E132" s="689"/>
      <c r="F132" s="689"/>
      <c r="G132" s="689"/>
    </row>
    <row r="133" spans="1:7" ht="12.75">
      <c r="A133" s="689"/>
      <c r="B133" s="689"/>
      <c r="C133" s="689"/>
      <c r="D133" s="689"/>
      <c r="E133" s="689"/>
      <c r="F133" s="689"/>
      <c r="G133" s="689"/>
    </row>
    <row r="134" spans="1:7" ht="12.75">
      <c r="A134" s="689"/>
      <c r="B134" s="689"/>
      <c r="C134" s="689"/>
      <c r="D134" s="689"/>
      <c r="E134" s="689"/>
      <c r="F134" s="689"/>
      <c r="G134" s="689"/>
    </row>
    <row r="135" spans="1:7" ht="12.75">
      <c r="A135" s="689"/>
      <c r="B135" s="689"/>
      <c r="C135" s="689"/>
      <c r="D135" s="689"/>
      <c r="E135" s="689"/>
      <c r="F135" s="689"/>
      <c r="G135" s="689"/>
    </row>
    <row r="136" spans="1:7" ht="12.75">
      <c r="A136" s="689"/>
      <c r="B136" s="689"/>
      <c r="C136" s="689"/>
      <c r="D136" s="689"/>
      <c r="E136" s="689"/>
      <c r="F136" s="689"/>
      <c r="G136" s="689"/>
    </row>
    <row r="137" spans="1:7" ht="12.75">
      <c r="A137" s="689"/>
      <c r="B137" s="689"/>
      <c r="C137" s="689"/>
      <c r="D137" s="689"/>
      <c r="E137" s="689"/>
      <c r="F137" s="689"/>
      <c r="G137" s="689"/>
    </row>
    <row r="138" spans="1:7" ht="12.75">
      <c r="A138" s="689"/>
      <c r="B138" s="689"/>
      <c r="C138" s="689"/>
      <c r="D138" s="689"/>
      <c r="E138" s="689"/>
      <c r="F138" s="689"/>
      <c r="G138" s="689"/>
    </row>
    <row r="139" spans="1:7" ht="12.75">
      <c r="A139" s="689"/>
      <c r="B139" s="689"/>
      <c r="C139" s="689"/>
      <c r="D139" s="689"/>
      <c r="E139" s="689"/>
      <c r="F139" s="689"/>
      <c r="G139" s="689"/>
    </row>
    <row r="140" spans="1:7" ht="12.75">
      <c r="A140" s="689"/>
      <c r="B140" s="689"/>
      <c r="C140" s="689"/>
      <c r="D140" s="689"/>
      <c r="E140" s="689"/>
      <c r="F140" s="689"/>
      <c r="G140" s="689"/>
    </row>
    <row r="141" spans="1:7" ht="12.75">
      <c r="A141" s="689"/>
      <c r="B141" s="689"/>
      <c r="C141" s="689"/>
      <c r="D141" s="689"/>
      <c r="E141" s="689"/>
      <c r="F141" s="689"/>
      <c r="G141" s="689"/>
    </row>
    <row r="142" spans="1:7" ht="12.75">
      <c r="A142" s="689"/>
      <c r="B142" s="689"/>
      <c r="C142" s="689"/>
      <c r="D142" s="689"/>
      <c r="E142" s="689"/>
      <c r="F142" s="689"/>
      <c r="G142" s="689"/>
    </row>
    <row r="143" spans="1:7" ht="12.75">
      <c r="A143" s="689"/>
      <c r="B143" s="689"/>
      <c r="C143" s="689"/>
      <c r="D143" s="689"/>
      <c r="E143" s="689"/>
      <c r="F143" s="689"/>
      <c r="G143" s="689"/>
    </row>
    <row r="144" spans="1:7" ht="12.75">
      <c r="A144" s="689"/>
      <c r="B144" s="689"/>
      <c r="C144" s="689"/>
      <c r="D144" s="689"/>
      <c r="E144" s="689"/>
      <c r="F144" s="689"/>
      <c r="G144" s="689"/>
    </row>
    <row r="145" spans="1:7" ht="12.75">
      <c r="A145" s="689"/>
      <c r="B145" s="689"/>
      <c r="C145" s="689"/>
      <c r="D145" s="689"/>
      <c r="E145" s="689"/>
      <c r="F145" s="689"/>
      <c r="G145" s="689"/>
    </row>
    <row r="146" spans="1:7" ht="12.75">
      <c r="A146" s="689"/>
      <c r="B146" s="689"/>
      <c r="C146" s="689"/>
      <c r="D146" s="689"/>
      <c r="E146" s="689"/>
      <c r="F146" s="689"/>
      <c r="G146" s="689"/>
    </row>
    <row r="147" spans="1:7" ht="12.75">
      <c r="A147" s="689"/>
      <c r="B147" s="689"/>
      <c r="C147" s="689"/>
      <c r="D147" s="689"/>
      <c r="E147" s="689"/>
      <c r="F147" s="689"/>
      <c r="G147" s="689"/>
    </row>
    <row r="148" spans="1:7" ht="12.75">
      <c r="A148" s="689"/>
      <c r="B148" s="689"/>
      <c r="C148" s="689"/>
      <c r="D148" s="689"/>
      <c r="E148" s="689"/>
      <c r="F148" s="689"/>
      <c r="G148" s="689"/>
    </row>
    <row r="149" spans="1:7" ht="12.75">
      <c r="A149" s="689"/>
      <c r="B149" s="689"/>
      <c r="C149" s="689"/>
      <c r="D149" s="689"/>
      <c r="E149" s="689"/>
      <c r="F149" s="689"/>
      <c r="G149" s="689"/>
    </row>
    <row r="150" spans="1:7" ht="12.75">
      <c r="A150" s="689"/>
      <c r="B150" s="689"/>
      <c r="C150" s="689"/>
      <c r="D150" s="689"/>
      <c r="E150" s="689"/>
      <c r="F150" s="689"/>
      <c r="G150" s="689"/>
    </row>
    <row r="151" spans="1:7" ht="12.75">
      <c r="A151" s="689"/>
      <c r="B151" s="689"/>
      <c r="C151" s="689"/>
      <c r="D151" s="689"/>
      <c r="E151" s="689"/>
      <c r="F151" s="689"/>
      <c r="G151" s="689"/>
    </row>
    <row r="152" spans="1:7" ht="12.75">
      <c r="A152" s="689"/>
      <c r="B152" s="689"/>
      <c r="C152" s="689"/>
      <c r="D152" s="689"/>
      <c r="E152" s="689"/>
      <c r="F152" s="689"/>
      <c r="G152" s="689"/>
    </row>
    <row r="153" spans="1:7" ht="12.75">
      <c r="A153" s="689"/>
      <c r="B153" s="689"/>
      <c r="C153" s="689"/>
      <c r="D153" s="689"/>
      <c r="E153" s="689"/>
      <c r="F153" s="689"/>
      <c r="G153" s="689"/>
    </row>
    <row r="154" spans="1:7" ht="12.75">
      <c r="A154" s="689"/>
      <c r="B154" s="689"/>
      <c r="C154" s="689"/>
      <c r="D154" s="689"/>
      <c r="E154" s="689"/>
      <c r="F154" s="689"/>
      <c r="G154" s="689"/>
    </row>
    <row r="155" spans="1:7" ht="12.75">
      <c r="A155" s="689"/>
      <c r="B155" s="689"/>
      <c r="C155" s="689"/>
      <c r="D155" s="689"/>
      <c r="E155" s="689"/>
      <c r="F155" s="689"/>
      <c r="G155" s="689"/>
    </row>
    <row r="156" spans="1:7" ht="12.75">
      <c r="A156" s="689"/>
      <c r="B156" s="689"/>
      <c r="C156" s="689"/>
      <c r="D156" s="689"/>
      <c r="E156" s="689"/>
      <c r="F156" s="689"/>
      <c r="G156" s="689"/>
    </row>
    <row r="157" spans="1:7" ht="12.75">
      <c r="A157" s="689"/>
      <c r="B157" s="689"/>
      <c r="C157" s="689"/>
      <c r="D157" s="689"/>
      <c r="E157" s="689"/>
      <c r="F157" s="689"/>
      <c r="G157" s="689"/>
    </row>
    <row r="158" spans="1:7" ht="12.75">
      <c r="A158" s="689"/>
      <c r="B158" s="689"/>
      <c r="C158" s="689"/>
      <c r="D158" s="689"/>
      <c r="E158" s="689"/>
      <c r="F158" s="689"/>
      <c r="G158" s="689"/>
    </row>
    <row r="159" spans="1:7" ht="12.75">
      <c r="A159" s="689"/>
      <c r="B159" s="689"/>
      <c r="C159" s="689"/>
      <c r="D159" s="689"/>
      <c r="E159" s="689"/>
      <c r="F159" s="689"/>
      <c r="G159" s="689"/>
    </row>
    <row r="160" spans="1:7" ht="12.75">
      <c r="A160" s="689"/>
      <c r="B160" s="689"/>
      <c r="C160" s="689"/>
      <c r="D160" s="689"/>
      <c r="E160" s="689"/>
      <c r="F160" s="689"/>
      <c r="G160" s="689"/>
    </row>
    <row r="161" spans="1:7" ht="12.75">
      <c r="A161" s="689"/>
      <c r="B161" s="689"/>
      <c r="C161" s="689"/>
      <c r="D161" s="689"/>
      <c r="E161" s="689"/>
      <c r="F161" s="689"/>
      <c r="G161" s="689"/>
    </row>
    <row r="162" spans="1:7" ht="12.75">
      <c r="A162" s="689"/>
      <c r="B162" s="689"/>
      <c r="C162" s="689"/>
      <c r="D162" s="689"/>
      <c r="E162" s="689"/>
      <c r="F162" s="689"/>
      <c r="G162" s="689"/>
    </row>
    <row r="163" spans="1:7" ht="12.75">
      <c r="A163" s="689"/>
      <c r="B163" s="689"/>
      <c r="C163" s="689"/>
      <c r="D163" s="689"/>
      <c r="E163" s="689"/>
      <c r="F163" s="689"/>
      <c r="G163" s="689"/>
    </row>
    <row r="164" spans="1:7" ht="12.75">
      <c r="A164" s="689"/>
      <c r="B164" s="689"/>
      <c r="C164" s="689"/>
      <c r="D164" s="689"/>
      <c r="E164" s="689"/>
      <c r="F164" s="689"/>
      <c r="G164" s="689"/>
    </row>
    <row r="165" spans="1:7" ht="12.75">
      <c r="A165" s="689"/>
      <c r="B165" s="689"/>
      <c r="C165" s="689"/>
      <c r="D165" s="689"/>
      <c r="E165" s="689"/>
      <c r="F165" s="689"/>
      <c r="G165" s="689"/>
    </row>
    <row r="166" spans="1:7" ht="12.75">
      <c r="A166" s="689"/>
      <c r="B166" s="689"/>
      <c r="C166" s="689"/>
      <c r="D166" s="689"/>
      <c r="E166" s="689"/>
      <c r="F166" s="689"/>
      <c r="G166" s="689"/>
    </row>
    <row r="167" spans="1:7" ht="12.75">
      <c r="A167" s="689"/>
      <c r="B167" s="689"/>
      <c r="C167" s="689"/>
      <c r="D167" s="689"/>
      <c r="E167" s="689"/>
      <c r="F167" s="689"/>
      <c r="G167" s="689"/>
    </row>
    <row r="168" spans="1:7" ht="12.75">
      <c r="A168" s="689"/>
      <c r="B168" s="689"/>
      <c r="C168" s="689"/>
      <c r="D168" s="689"/>
      <c r="E168" s="689"/>
      <c r="F168" s="689"/>
      <c r="G168" s="689"/>
    </row>
    <row r="169" spans="1:7" ht="12.75">
      <c r="A169" s="689"/>
      <c r="B169" s="689"/>
      <c r="C169" s="689"/>
      <c r="D169" s="689"/>
      <c r="E169" s="689"/>
      <c r="F169" s="689"/>
      <c r="G169" s="689"/>
    </row>
    <row r="170" spans="1:7" ht="12.75">
      <c r="A170" s="689"/>
      <c r="B170" s="689"/>
      <c r="C170" s="689"/>
      <c r="D170" s="689"/>
      <c r="E170" s="689"/>
      <c r="F170" s="689"/>
      <c r="G170" s="689"/>
    </row>
    <row r="171" spans="1:7" ht="12.75">
      <c r="A171" s="689"/>
      <c r="B171" s="689"/>
      <c r="C171" s="689"/>
      <c r="D171" s="689"/>
      <c r="E171" s="689"/>
      <c r="F171" s="689"/>
      <c r="G171" s="689"/>
    </row>
    <row r="172" spans="1:7" ht="12.75">
      <c r="A172" s="689"/>
      <c r="B172" s="689"/>
      <c r="C172" s="689"/>
      <c r="D172" s="689"/>
      <c r="E172" s="689"/>
      <c r="F172" s="689"/>
      <c r="G172" s="689"/>
    </row>
    <row r="173" spans="1:7" ht="12.75">
      <c r="A173" s="689"/>
      <c r="B173" s="689"/>
      <c r="C173" s="689"/>
      <c r="D173" s="689"/>
      <c r="E173" s="689"/>
      <c r="F173" s="689"/>
      <c r="G173" s="689"/>
    </row>
    <row r="174" spans="1:7" ht="12.75">
      <c r="A174" s="689"/>
      <c r="B174" s="689"/>
      <c r="C174" s="689"/>
      <c r="D174" s="689"/>
      <c r="E174" s="689"/>
      <c r="F174" s="689"/>
      <c r="G174" s="689"/>
    </row>
    <row r="175" spans="1:7" ht="12.75">
      <c r="A175" s="689"/>
      <c r="B175" s="689"/>
      <c r="C175" s="689"/>
      <c r="D175" s="689"/>
      <c r="E175" s="689"/>
      <c r="F175" s="689"/>
      <c r="G175" s="689"/>
    </row>
    <row r="176" spans="1:7" ht="12.75">
      <c r="A176" s="689"/>
      <c r="B176" s="689"/>
      <c r="C176" s="689"/>
      <c r="D176" s="689"/>
      <c r="E176" s="689"/>
      <c r="F176" s="689"/>
      <c r="G176" s="689"/>
    </row>
    <row r="177" spans="1:7" ht="12.75">
      <c r="A177" s="689"/>
      <c r="B177" s="689"/>
      <c r="C177" s="689"/>
      <c r="D177" s="689"/>
      <c r="E177" s="689"/>
      <c r="F177" s="689"/>
      <c r="G177" s="689"/>
    </row>
    <row r="178" spans="1:7" ht="12.75">
      <c r="A178" s="689"/>
      <c r="B178" s="689"/>
      <c r="C178" s="689"/>
      <c r="D178" s="689"/>
      <c r="E178" s="689"/>
      <c r="F178" s="689"/>
      <c r="G178" s="689"/>
    </row>
    <row r="179" spans="1:7" ht="12.75">
      <c r="A179" s="689"/>
      <c r="B179" s="689"/>
      <c r="C179" s="689"/>
      <c r="D179" s="689"/>
      <c r="E179" s="689"/>
      <c r="F179" s="689"/>
      <c r="G179" s="689"/>
    </row>
    <row r="180" spans="1:7" ht="12.75">
      <c r="A180" s="689"/>
      <c r="B180" s="689"/>
      <c r="C180" s="689"/>
      <c r="D180" s="689"/>
      <c r="E180" s="689"/>
      <c r="F180" s="689"/>
      <c r="G180" s="689"/>
    </row>
    <row r="181" spans="1:7" ht="12.75">
      <c r="A181" s="689"/>
      <c r="B181" s="689"/>
      <c r="C181" s="689"/>
      <c r="D181" s="689"/>
      <c r="E181" s="689"/>
      <c r="F181" s="689"/>
      <c r="G181" s="689"/>
    </row>
    <row r="182" spans="1:7" ht="12.75">
      <c r="A182" s="689"/>
      <c r="B182" s="689"/>
      <c r="C182" s="689"/>
      <c r="D182" s="689"/>
      <c r="E182" s="689"/>
      <c r="F182" s="689"/>
      <c r="G182" s="689"/>
    </row>
    <row r="183" spans="1:7" ht="12.75">
      <c r="A183" s="689"/>
      <c r="B183" s="689"/>
      <c r="C183" s="689"/>
      <c r="D183" s="689"/>
      <c r="E183" s="689"/>
      <c r="F183" s="689"/>
      <c r="G183" s="689"/>
    </row>
    <row r="184" spans="1:7" ht="12.75">
      <c r="A184" s="689"/>
      <c r="B184" s="689"/>
      <c r="C184" s="689"/>
      <c r="D184" s="689"/>
      <c r="E184" s="689"/>
      <c r="F184" s="689"/>
      <c r="G184" s="689"/>
    </row>
    <row r="185" spans="1:7" ht="12.75">
      <c r="A185" s="689"/>
      <c r="B185" s="689"/>
      <c r="C185" s="689"/>
      <c r="D185" s="689"/>
      <c r="E185" s="689"/>
      <c r="F185" s="689"/>
      <c r="G185" s="689"/>
    </row>
    <row r="186" spans="1:7" ht="12.75">
      <c r="A186" s="689"/>
      <c r="B186" s="689"/>
      <c r="C186" s="689"/>
      <c r="D186" s="689"/>
      <c r="E186" s="689"/>
      <c r="F186" s="689"/>
      <c r="G186" s="689"/>
    </row>
    <row r="187" spans="1:7" ht="12.75">
      <c r="A187" s="689"/>
      <c r="B187" s="689"/>
      <c r="C187" s="689"/>
      <c r="D187" s="689"/>
      <c r="E187" s="689"/>
      <c r="F187" s="689"/>
      <c r="G187" s="689"/>
    </row>
  </sheetData>
  <sheetProtection/>
  <mergeCells count="10">
    <mergeCell ref="A3:H3"/>
    <mergeCell ref="A1:H1"/>
    <mergeCell ref="A27:B27"/>
    <mergeCell ref="E27:F27"/>
    <mergeCell ref="E28:F28"/>
    <mergeCell ref="A15:E15"/>
    <mergeCell ref="A17:B17"/>
    <mergeCell ref="A18:D24"/>
    <mergeCell ref="A6:H6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="130" zoomScaleSheetLayoutView="130" zoomScalePageLayoutView="0" workbookViewId="0" topLeftCell="A1">
      <selection activeCell="G9" sqref="G9"/>
    </sheetView>
  </sheetViews>
  <sheetFormatPr defaultColWidth="9.140625" defaultRowHeight="12.75"/>
  <cols>
    <col min="1" max="1" width="9.28125" style="0" bestFit="1" customWidth="1"/>
    <col min="3" max="3" width="22.28125" style="0" customWidth="1"/>
    <col min="4" max="4" width="17.8515625" style="0" customWidth="1"/>
    <col min="5" max="5" width="15.421875" style="0" customWidth="1"/>
    <col min="6" max="6" width="27.57421875" style="0" customWidth="1"/>
    <col min="7" max="7" width="19.8515625" style="0" customWidth="1"/>
    <col min="8" max="8" width="16.57421875" style="0" customWidth="1"/>
    <col min="9" max="9" width="29.57421875" style="0" customWidth="1"/>
    <col min="10" max="10" width="17.28125" style="0" customWidth="1"/>
  </cols>
  <sheetData>
    <row r="1" spans="1:10" ht="12.75">
      <c r="A1" s="2518" t="s">
        <v>828</v>
      </c>
      <c r="B1" s="2518"/>
      <c r="C1" s="2518"/>
      <c r="D1" s="2518"/>
      <c r="E1" s="2518"/>
      <c r="F1" s="2518"/>
      <c r="G1" s="2518"/>
      <c r="H1" s="2518"/>
      <c r="I1" s="2518"/>
      <c r="J1" s="2518"/>
    </row>
    <row r="2" spans="1:10" ht="17.25" customHeight="1">
      <c r="A2" s="2519" t="s">
        <v>717</v>
      </c>
      <c r="B2" s="2519"/>
      <c r="C2" s="2519"/>
      <c r="D2" s="2519"/>
      <c r="E2" s="2519"/>
      <c r="F2" s="2519"/>
      <c r="G2" s="2519"/>
      <c r="H2" s="2519"/>
      <c r="I2" s="2519"/>
      <c r="J2" s="2519"/>
    </row>
    <row r="3" spans="1:10" ht="16.5" customHeight="1" thickBot="1">
      <c r="A3" s="2520" t="s">
        <v>829</v>
      </c>
      <c r="B3" s="2520"/>
      <c r="C3" s="2520"/>
      <c r="D3" s="2520"/>
      <c r="E3" s="2520"/>
      <c r="F3" s="2520"/>
      <c r="G3" s="2520"/>
      <c r="H3" s="2520"/>
      <c r="I3" s="2520"/>
      <c r="J3" s="2520"/>
    </row>
    <row r="4" spans="1:10" ht="39.75" customHeight="1">
      <c r="A4" s="2514" t="s">
        <v>168</v>
      </c>
      <c r="B4" s="2512" t="s">
        <v>169</v>
      </c>
      <c r="C4" s="2512"/>
      <c r="D4" s="2512" t="s">
        <v>712</v>
      </c>
      <c r="E4" s="2512" t="s">
        <v>713</v>
      </c>
      <c r="F4" s="2512" t="s">
        <v>827</v>
      </c>
      <c r="G4" s="2512" t="s">
        <v>826</v>
      </c>
      <c r="H4" s="2512" t="s">
        <v>714</v>
      </c>
      <c r="I4" s="2512" t="s">
        <v>715</v>
      </c>
      <c r="J4" s="2516" t="s">
        <v>718</v>
      </c>
    </row>
    <row r="5" spans="1:10" ht="111.75" customHeight="1" thickBot="1">
      <c r="A5" s="2515"/>
      <c r="B5" s="2513"/>
      <c r="C5" s="2513"/>
      <c r="D5" s="2513"/>
      <c r="E5" s="2513"/>
      <c r="F5" s="2513"/>
      <c r="G5" s="2513"/>
      <c r="H5" s="2513"/>
      <c r="I5" s="2513"/>
      <c r="J5" s="2517"/>
    </row>
    <row r="6" spans="1:10" ht="16.5" thickBot="1">
      <c r="A6" s="1324">
        <v>1</v>
      </c>
      <c r="B6" s="2522">
        <v>2</v>
      </c>
      <c r="C6" s="2522"/>
      <c r="D6" s="1325">
        <v>3</v>
      </c>
      <c r="E6" s="1325">
        <v>4</v>
      </c>
      <c r="F6" s="1325">
        <v>5</v>
      </c>
      <c r="G6" s="1326">
        <v>6</v>
      </c>
      <c r="H6" s="1325">
        <v>7</v>
      </c>
      <c r="I6" s="1325">
        <v>8</v>
      </c>
      <c r="J6" s="1327">
        <v>9</v>
      </c>
    </row>
    <row r="7" spans="1:10" ht="15.75">
      <c r="A7" s="2277">
        <v>1</v>
      </c>
      <c r="B7" s="2523"/>
      <c r="C7" s="2523"/>
      <c r="D7" s="1320">
        <v>2023</v>
      </c>
      <c r="E7" s="1320">
        <f>D7</f>
        <v>2023</v>
      </c>
      <c r="F7" s="1321"/>
      <c r="G7" s="1321"/>
      <c r="H7" s="1321">
        <f>G7-F7</f>
        <v>0</v>
      </c>
      <c r="I7" s="1321">
        <f>IF(G7&gt;0,F7,0)</f>
        <v>0</v>
      </c>
      <c r="J7" s="2278"/>
    </row>
    <row r="8" spans="1:10" ht="16.5" thickBot="1">
      <c r="A8" s="2279">
        <v>2</v>
      </c>
      <c r="B8" s="2524"/>
      <c r="C8" s="2524"/>
      <c r="D8" s="2280">
        <f>D7</f>
        <v>2023</v>
      </c>
      <c r="E8" s="2280">
        <f>D8</f>
        <v>2023</v>
      </c>
      <c r="F8" s="2281"/>
      <c r="G8" s="2281"/>
      <c r="H8" s="2281">
        <f>G8-F8</f>
        <v>0</v>
      </c>
      <c r="I8" s="2282">
        <f>IF(G8&gt;0,F8,0)</f>
        <v>0</v>
      </c>
      <c r="J8" s="2283"/>
    </row>
    <row r="9" spans="1:9" ht="15.75">
      <c r="A9" s="1328"/>
      <c r="B9" s="2525" t="s">
        <v>716</v>
      </c>
      <c r="C9" s="2525"/>
      <c r="D9" s="2525"/>
      <c r="E9" s="2525"/>
      <c r="F9" s="1322">
        <f>SUM(F7:F8)</f>
        <v>0</v>
      </c>
      <c r="G9" s="1322">
        <f>SUM(G7:G8)</f>
        <v>0</v>
      </c>
      <c r="H9" s="1322">
        <f>G9-F9</f>
        <v>0</v>
      </c>
      <c r="I9" s="1322">
        <f>SUM(I7:I8)</f>
        <v>0</v>
      </c>
    </row>
    <row r="10" spans="1:9" ht="15">
      <c r="A10" s="627"/>
      <c r="B10" s="627"/>
      <c r="C10" s="627"/>
      <c r="D10" s="627"/>
      <c r="E10" s="627"/>
      <c r="F10" s="627"/>
      <c r="G10" s="627"/>
      <c r="H10" s="627"/>
      <c r="I10" s="627"/>
    </row>
    <row r="11" spans="1:9" ht="15">
      <c r="A11" s="627"/>
      <c r="B11" s="627"/>
      <c r="C11" s="627"/>
      <c r="D11" s="627"/>
      <c r="E11" s="627"/>
      <c r="F11" s="627"/>
      <c r="G11" s="627"/>
      <c r="H11" s="627"/>
      <c r="I11" s="627"/>
    </row>
    <row r="12" spans="1:8" ht="12.75">
      <c r="A12" s="2344" t="s">
        <v>121</v>
      </c>
      <c r="B12" s="2521"/>
      <c r="C12" s="2521"/>
      <c r="D12" s="2521"/>
      <c r="E12" s="2345"/>
      <c r="F12" s="2345"/>
      <c r="H12" s="1033"/>
    </row>
    <row r="13" ht="12.75">
      <c r="H13" s="1323" t="s">
        <v>178</v>
      </c>
    </row>
  </sheetData>
  <sheetProtection/>
  <mergeCells count="18">
    <mergeCell ref="J4:J5"/>
    <mergeCell ref="A1:J1"/>
    <mergeCell ref="A2:J2"/>
    <mergeCell ref="A3:J3"/>
    <mergeCell ref="A12:D12"/>
    <mergeCell ref="E12:F12"/>
    <mergeCell ref="B6:C6"/>
    <mergeCell ref="B7:C7"/>
    <mergeCell ref="B8:C8"/>
    <mergeCell ref="B9:E9"/>
    <mergeCell ref="H4:H5"/>
    <mergeCell ref="I4:I5"/>
    <mergeCell ref="A4:A5"/>
    <mergeCell ref="B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paperSize="9" scale="48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Normal="130" zoomScaleSheetLayoutView="100" zoomScalePageLayoutView="0" workbookViewId="0" topLeftCell="A1">
      <selection activeCell="O8" sqref="O8"/>
    </sheetView>
  </sheetViews>
  <sheetFormatPr defaultColWidth="9.140625" defaultRowHeight="12.75"/>
  <cols>
    <col min="1" max="1" width="4.28125" style="0" customWidth="1"/>
    <col min="3" max="3" width="13.57421875" style="0" customWidth="1"/>
    <col min="4" max="4" width="18.57421875" style="0" customWidth="1"/>
    <col min="5" max="6" width="21.28125" style="0" customWidth="1"/>
    <col min="7" max="7" width="13.7109375" style="0" customWidth="1"/>
    <col min="8" max="8" width="17.8515625" style="0" customWidth="1"/>
    <col min="9" max="9" width="16.57421875" style="0" customWidth="1"/>
  </cols>
  <sheetData>
    <row r="1" spans="1:10" ht="15.75">
      <c r="A1" s="40"/>
      <c r="B1" s="40"/>
      <c r="C1" s="40"/>
      <c r="D1" s="40"/>
      <c r="E1" s="40"/>
      <c r="F1" s="40"/>
      <c r="G1" s="40"/>
      <c r="H1" s="2531"/>
      <c r="I1" s="2531"/>
      <c r="J1" s="41"/>
    </row>
    <row r="2" spans="1:10" ht="12.75">
      <c r="A2" s="40"/>
      <c r="B2" s="40"/>
      <c r="C2" s="40"/>
      <c r="D2" s="40"/>
      <c r="E2" s="40"/>
      <c r="F2" s="2548" t="s">
        <v>830</v>
      </c>
      <c r="G2" s="2548"/>
      <c r="H2" s="2548"/>
      <c r="I2" s="2548"/>
      <c r="J2" s="2548"/>
    </row>
    <row r="3" spans="1:10" ht="27.75" customHeight="1">
      <c r="A3" s="2538" t="s">
        <v>717</v>
      </c>
      <c r="B3" s="2538"/>
      <c r="C3" s="2538"/>
      <c r="D3" s="2538"/>
      <c r="E3" s="2538"/>
      <c r="F3" s="2538"/>
      <c r="G3" s="2538"/>
      <c r="H3" s="2538"/>
      <c r="I3" s="2538"/>
      <c r="J3" s="2538"/>
    </row>
    <row r="4" ht="13.5" thickBot="1"/>
    <row r="5" spans="1:10" ht="30.75" customHeight="1">
      <c r="A5" s="2539" t="s">
        <v>168</v>
      </c>
      <c r="B5" s="2541" t="s">
        <v>169</v>
      </c>
      <c r="C5" s="2542"/>
      <c r="D5" s="2539" t="s">
        <v>170</v>
      </c>
      <c r="E5" s="2539" t="s">
        <v>171</v>
      </c>
      <c r="F5" s="2545" t="s">
        <v>172</v>
      </c>
      <c r="G5" s="2546"/>
      <c r="H5" s="2546"/>
      <c r="I5" s="2546"/>
      <c r="J5" s="2547"/>
    </row>
    <row r="6" spans="1:10" ht="37.5" customHeight="1" thickBot="1">
      <c r="A6" s="2540"/>
      <c r="B6" s="2543"/>
      <c r="C6" s="2544"/>
      <c r="D6" s="2540"/>
      <c r="E6" s="2540"/>
      <c r="F6" s="42" t="s">
        <v>129</v>
      </c>
      <c r="G6" s="43" t="s">
        <v>173</v>
      </c>
      <c r="H6" s="43" t="s">
        <v>174</v>
      </c>
      <c r="I6" s="43" t="s">
        <v>175</v>
      </c>
      <c r="J6" s="44" t="s">
        <v>176</v>
      </c>
    </row>
    <row r="7" spans="1:10" ht="9" customHeight="1" thickBot="1">
      <c r="A7" s="45">
        <v>1</v>
      </c>
      <c r="B7" s="2532">
        <v>2</v>
      </c>
      <c r="C7" s="2533"/>
      <c r="D7" s="45">
        <v>3</v>
      </c>
      <c r="E7" s="45">
        <v>4</v>
      </c>
      <c r="F7" s="46"/>
      <c r="G7" s="47">
        <v>5</v>
      </c>
      <c r="H7" s="47">
        <v>6</v>
      </c>
      <c r="I7" s="47">
        <v>7</v>
      </c>
      <c r="J7" s="48">
        <v>8</v>
      </c>
    </row>
    <row r="8" spans="1:10" ht="24.75" customHeight="1">
      <c r="A8" s="49">
        <v>1</v>
      </c>
      <c r="B8" s="2534"/>
      <c r="C8" s="2535"/>
      <c r="D8" s="49"/>
      <c r="E8" s="49"/>
      <c r="F8" s="50">
        <f>G8+H8+I8+J8</f>
        <v>0</v>
      </c>
      <c r="G8" s="51"/>
      <c r="H8" s="51"/>
      <c r="I8" s="51"/>
      <c r="J8" s="52"/>
    </row>
    <row r="9" spans="1:10" ht="19.5" customHeight="1">
      <c r="A9" s="49">
        <v>2</v>
      </c>
      <c r="B9" s="2536"/>
      <c r="C9" s="2537"/>
      <c r="D9" s="53"/>
      <c r="E9" s="53"/>
      <c r="F9" s="50">
        <f aca="true" t="shared" si="0" ref="F9:F16">G9+H9+I9+J9</f>
        <v>0</v>
      </c>
      <c r="G9" s="54"/>
      <c r="H9" s="54"/>
      <c r="I9" s="54"/>
      <c r="J9" s="55"/>
    </row>
    <row r="10" spans="1:10" ht="21" customHeight="1">
      <c r="A10" s="49">
        <v>3</v>
      </c>
      <c r="B10" s="2536"/>
      <c r="C10" s="2537"/>
      <c r="D10" s="53"/>
      <c r="E10" s="53"/>
      <c r="F10" s="50">
        <f t="shared" si="0"/>
        <v>0</v>
      </c>
      <c r="G10" s="54"/>
      <c r="H10" s="54"/>
      <c r="I10" s="54"/>
      <c r="J10" s="55"/>
    </row>
    <row r="11" spans="1:10" ht="21.75" customHeight="1">
      <c r="A11" s="49">
        <v>4</v>
      </c>
      <c r="B11" s="2526"/>
      <c r="C11" s="2527"/>
      <c r="D11" s="53"/>
      <c r="E11" s="53"/>
      <c r="F11" s="50">
        <f t="shared" si="0"/>
        <v>0</v>
      </c>
      <c r="G11" s="54"/>
      <c r="H11" s="54"/>
      <c r="I11" s="54"/>
      <c r="J11" s="55"/>
    </row>
    <row r="12" spans="1:10" ht="24" customHeight="1">
      <c r="A12" s="49">
        <v>5</v>
      </c>
      <c r="B12" s="2526"/>
      <c r="C12" s="2527"/>
      <c r="D12" s="53"/>
      <c r="E12" s="53"/>
      <c r="F12" s="50">
        <f t="shared" si="0"/>
        <v>0</v>
      </c>
      <c r="G12" s="54"/>
      <c r="H12" s="54"/>
      <c r="I12" s="54"/>
      <c r="J12" s="55"/>
    </row>
    <row r="13" spans="1:10" ht="26.25" customHeight="1">
      <c r="A13" s="49">
        <v>6</v>
      </c>
      <c r="B13" s="2526"/>
      <c r="C13" s="2527"/>
      <c r="D13" s="53"/>
      <c r="E13" s="53"/>
      <c r="F13" s="50">
        <f t="shared" si="0"/>
        <v>0</v>
      </c>
      <c r="G13" s="54"/>
      <c r="H13" s="54"/>
      <c r="I13" s="54"/>
      <c r="J13" s="55"/>
    </row>
    <row r="14" spans="1:10" ht="25.5" customHeight="1">
      <c r="A14" s="49">
        <v>7</v>
      </c>
      <c r="B14" s="2526"/>
      <c r="C14" s="2527"/>
      <c r="D14" s="53"/>
      <c r="E14" s="53"/>
      <c r="F14" s="50">
        <f t="shared" si="0"/>
        <v>0</v>
      </c>
      <c r="G14" s="54"/>
      <c r="H14" s="54"/>
      <c r="I14" s="54"/>
      <c r="J14" s="55"/>
    </row>
    <row r="15" spans="1:10" ht="21.75" customHeight="1">
      <c r="A15" s="49">
        <v>8</v>
      </c>
      <c r="B15" s="2526"/>
      <c r="C15" s="2527"/>
      <c r="D15" s="53"/>
      <c r="E15" s="53"/>
      <c r="F15" s="50">
        <f t="shared" si="0"/>
        <v>0</v>
      </c>
      <c r="G15" s="54"/>
      <c r="H15" s="54"/>
      <c r="I15" s="54"/>
      <c r="J15" s="55"/>
    </row>
    <row r="16" spans="1:10" ht="23.25" customHeight="1" thickBot="1">
      <c r="A16" s="56">
        <v>9</v>
      </c>
      <c r="B16" s="2528"/>
      <c r="C16" s="2529"/>
      <c r="D16" s="57"/>
      <c r="E16" s="57"/>
      <c r="F16" s="58">
        <f t="shared" si="0"/>
        <v>0</v>
      </c>
      <c r="G16" s="59"/>
      <c r="H16" s="59"/>
      <c r="I16" s="59"/>
      <c r="J16" s="60"/>
    </row>
    <row r="17" spans="2:10" ht="15.75">
      <c r="B17" s="2530" t="s">
        <v>76</v>
      </c>
      <c r="C17" s="2530"/>
      <c r="G17" s="61">
        <f>G8+G9+G10+G11+G12+G13+G14+G15+G16</f>
        <v>0</v>
      </c>
      <c r="H17" s="61">
        <f>H8+H9+H10+H11+H12+H13+H14+H15+H16</f>
        <v>0</v>
      </c>
      <c r="I17" s="61">
        <f>I8+I9+I10+I11+I12+I13+I14+I15+I16</f>
        <v>0</v>
      </c>
      <c r="J17" s="61">
        <f>J8+J9+J10+J11+J12+J13+J14+J15+J16</f>
        <v>0</v>
      </c>
    </row>
    <row r="18" spans="2:10" ht="15.75">
      <c r="B18" s="1313"/>
      <c r="C18" s="1313"/>
      <c r="G18" s="61"/>
      <c r="H18" s="61"/>
      <c r="I18" s="61"/>
      <c r="J18" s="61"/>
    </row>
    <row r="19" spans="2:7" ht="15.75">
      <c r="B19" s="2531" t="s">
        <v>121</v>
      </c>
      <c r="C19" s="2531"/>
      <c r="D19" s="2531"/>
      <c r="E19" s="2521" t="s">
        <v>177</v>
      </c>
      <c r="F19" s="2521"/>
      <c r="G19" s="1033"/>
    </row>
    <row r="20" ht="12.75">
      <c r="G20" s="1314" t="s">
        <v>178</v>
      </c>
    </row>
  </sheetData>
  <sheetProtection/>
  <mergeCells count="21">
    <mergeCell ref="H1:I1"/>
    <mergeCell ref="A3:J3"/>
    <mergeCell ref="A5:A6"/>
    <mergeCell ref="B5:C6"/>
    <mergeCell ref="D5:D6"/>
    <mergeCell ref="E5:E6"/>
    <mergeCell ref="F5:J5"/>
    <mergeCell ref="F2:J2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E19:F19"/>
    <mergeCell ref="B19:D19"/>
  </mergeCells>
  <printOptions horizontalCentered="1"/>
  <pageMargins left="0.3937007874015748" right="0.31496062992125984" top="0.1968503937007874" bottom="0.3937007874015748" header="0.1968503937007874" footer="0.31496062992125984"/>
  <pageSetup fitToHeight="110" fitToWidth="1" horizontalDpi="600" verticalDpi="600" orientation="portrait" paperSize="9" scale="67" r:id="rId1"/>
  <headerFooter differentFirst="1" scaleWithDoc="0" alignWithMargins="0">
    <oddHeader>&amp;R&amp;P</oddHeader>
  </headerFooter>
  <rowBreaks count="2" manualBreakCount="2">
    <brk id="9" max="9" man="1"/>
    <brk id="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409-6</cp:lastModifiedBy>
  <cp:lastPrinted>2018-04-09T07:54:06Z</cp:lastPrinted>
  <dcterms:created xsi:type="dcterms:W3CDTF">1996-10-08T23:32:33Z</dcterms:created>
  <dcterms:modified xsi:type="dcterms:W3CDTF">2024-03-01T10:50:33Z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</Properties>
</file>